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mc:AlternateContent xmlns:mc="http://schemas.openxmlformats.org/markup-compatibility/2006">
    <mc:Choice Requires="x15">
      <x15ac:absPath xmlns:x15ac="http://schemas.microsoft.com/office/spreadsheetml/2010/11/ac" url="C:\Users\Lucas\Meu Drive\Lucas\Projetos\projeto asfalto barbosa\"/>
    </mc:Choice>
  </mc:AlternateContent>
  <bookViews>
    <workbookView xWindow="0" yWindow="0" windowWidth="19560" windowHeight="9510" activeTab="5"/>
  </bookViews>
  <sheets>
    <sheet name="BDI - Benefícios e Despesas Ind" sheetId="7" r:id="rId1"/>
    <sheet name="Memorial de Cál. - Pavimentação" sheetId="9" r:id="rId2"/>
    <sheet name="Referência" sheetId="4" r:id="rId3"/>
    <sheet name="Orçamento" sheetId="1" r:id="rId4"/>
    <sheet name="Resumo" sheetId="6" r:id="rId5"/>
    <sheet name="Cronograma (2)" sheetId="10" r:id="rId6"/>
  </sheets>
  <externalReferences>
    <externalReference r:id="rId7"/>
    <externalReference r:id="rId8"/>
    <externalReference r:id="rId9"/>
    <externalReference r:id="rId10"/>
  </externalReferences>
  <definedNames>
    <definedName name="_xlnm.Print_Area" localSheetId="0">'BDI - Benefícios e Despesas Ind'!$I$1:$R$66</definedName>
    <definedName name="_xlnm.Print_Area" localSheetId="5">'Cronograma (2)'!$A$1:$J$56</definedName>
    <definedName name="_xlnm.Print_Area" localSheetId="1">'Memorial de Cál. - Pavimentação'!$A$1:$Q$37</definedName>
    <definedName name="_xlnm.Print_Area" localSheetId="3">Orçamento!$A$1:$J$36</definedName>
    <definedName name="_xlnm.Print_Area" localSheetId="2">Referência!$A$1:$G$45</definedName>
    <definedName name="_xlnm.Print_Area" localSheetId="4">Resumo!$A$1:$I$33</definedName>
    <definedName name="_xlnm.Print_Titles" localSheetId="3">Orçamento!$1:$17</definedName>
    <definedName name="_xlnm.Print_Titles" localSheetId="2">Referência!$1:$18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0" l="1"/>
  <c r="H30" i="10" s="1"/>
  <c r="F27" i="10"/>
  <c r="F25" i="10"/>
  <c r="H26" i="10"/>
  <c r="H28" i="10"/>
  <c r="F23" i="10"/>
  <c r="H24" i="10" s="1"/>
  <c r="F21" i="10"/>
  <c r="H22" i="10" s="1"/>
  <c r="G15" i="10"/>
  <c r="E15" i="10"/>
  <c r="E12" i="10"/>
  <c r="C15" i="10"/>
  <c r="C12" i="10"/>
  <c r="C9" i="10"/>
  <c r="E9" i="10"/>
  <c r="D19" i="10" s="1"/>
  <c r="G9" i="10"/>
  <c r="C40" i="10" s="1"/>
  <c r="H15" i="10"/>
  <c r="C19" i="10"/>
  <c r="D21" i="10"/>
  <c r="D23" i="10"/>
  <c r="D25" i="10"/>
  <c r="D27" i="10"/>
  <c r="D29" i="10"/>
  <c r="H34" i="10"/>
  <c r="H33" i="10" l="1"/>
  <c r="H35" i="10" s="1"/>
  <c r="F19" i="10"/>
  <c r="G24" i="1" l="1"/>
  <c r="F25" i="4" l="1"/>
  <c r="G22" i="1"/>
  <c r="D20" i="1" l="1"/>
  <c r="A3" i="9" l="1"/>
  <c r="D15" i="1" l="1"/>
  <c r="D15" i="6"/>
  <c r="C35" i="1" l="1"/>
  <c r="I3" i="7"/>
  <c r="B15" i="6"/>
  <c r="B15" i="1"/>
  <c r="A19" i="6" l="1"/>
  <c r="A20" i="6"/>
  <c r="A21" i="6"/>
  <c r="A22" i="6"/>
  <c r="A18" i="6"/>
  <c r="O8" i="9" l="1"/>
  <c r="M17" i="9"/>
  <c r="Q17" i="9"/>
  <c r="O16" i="9" l="1"/>
  <c r="P16" i="9" l="1"/>
  <c r="O17" i="9"/>
  <c r="P17" i="9" l="1"/>
  <c r="G23" i="1" s="1"/>
  <c r="E24" i="1" l="1"/>
  <c r="E23" i="1"/>
  <c r="E22" i="1"/>
  <c r="E21" i="1"/>
  <c r="E20" i="1"/>
  <c r="D24" i="1"/>
  <c r="B22" i="6" s="1"/>
  <c r="D23" i="1"/>
  <c r="B21" i="6" s="1"/>
  <c r="D22" i="1"/>
  <c r="B20" i="6" s="1"/>
  <c r="D21" i="1"/>
  <c r="B19" i="6" s="1"/>
  <c r="B18" i="6"/>
  <c r="C24" i="1"/>
  <c r="C23" i="1"/>
  <c r="C22" i="1"/>
  <c r="C21" i="1"/>
  <c r="C20" i="1"/>
  <c r="B23" i="1"/>
  <c r="B22" i="1"/>
  <c r="B21" i="1"/>
  <c r="B20" i="1"/>
  <c r="G28" i="4" l="1"/>
  <c r="H22" i="1" s="1"/>
  <c r="C2" i="7"/>
  <c r="A9" i="7"/>
  <c r="C9" i="7" s="1"/>
  <c r="C11" i="7"/>
  <c r="C12" i="7"/>
  <c r="C13" i="7"/>
  <c r="C14" i="7"/>
  <c r="C15" i="7"/>
  <c r="C17" i="7"/>
  <c r="A18" i="7"/>
  <c r="A20" i="7" s="1"/>
  <c r="I21" i="7"/>
  <c r="M21" i="7"/>
  <c r="I22" i="7"/>
  <c r="M22" i="7"/>
  <c r="P22" i="7" s="1"/>
  <c r="I23" i="7"/>
  <c r="M23" i="7"/>
  <c r="P23" i="7" s="1"/>
  <c r="C24" i="7"/>
  <c r="I24" i="7"/>
  <c r="M24" i="7"/>
  <c r="R24" i="7" s="1"/>
  <c r="A25" i="7"/>
  <c r="C25" i="7" s="1"/>
  <c r="I25" i="7"/>
  <c r="M25" i="7"/>
  <c r="P25" i="7" s="1"/>
  <c r="A26" i="7"/>
  <c r="C26" i="7" s="1"/>
  <c r="A27" i="7"/>
  <c r="A28" i="7" s="1"/>
  <c r="O28" i="7"/>
  <c r="N29" i="7"/>
  <c r="C30" i="7"/>
  <c r="N30" i="7"/>
  <c r="O30" i="7"/>
  <c r="A31" i="7"/>
  <c r="A32" i="7" s="1"/>
  <c r="C31" i="7"/>
  <c r="L33" i="7"/>
  <c r="M33" i="7"/>
  <c r="M34" i="7"/>
  <c r="I36" i="7"/>
  <c r="C38" i="7"/>
  <c r="A39" i="7"/>
  <c r="A40" i="7" s="1"/>
  <c r="C39" i="7"/>
  <c r="C46" i="7"/>
  <c r="A47" i="7"/>
  <c r="C47" i="7" s="1"/>
  <c r="C32" i="7" l="1"/>
  <c r="A35" i="7"/>
  <c r="C18" i="7"/>
  <c r="C28" i="7"/>
  <c r="A29" i="7"/>
  <c r="C29" i="7" s="1"/>
  <c r="C40" i="7"/>
  <c r="A41" i="7"/>
  <c r="C20" i="7"/>
  <c r="A21" i="7"/>
  <c r="P24" i="7"/>
  <c r="Q22" i="7"/>
  <c r="P29" i="7"/>
  <c r="O29" i="7" s="1"/>
  <c r="Q29" i="7"/>
  <c r="R29" i="7"/>
  <c r="C27" i="7"/>
  <c r="Q24" i="7"/>
  <c r="R22" i="7"/>
  <c r="R25" i="7"/>
  <c r="Q25" i="7"/>
  <c r="R23" i="7"/>
  <c r="Q23" i="7"/>
  <c r="A48" i="7"/>
  <c r="F9" i="6"/>
  <c r="A31" i="6" s="1"/>
  <c r="H12" i="6"/>
  <c r="G12" i="6"/>
  <c r="H11" i="6"/>
  <c r="G11" i="6"/>
  <c r="B9" i="6"/>
  <c r="A36" i="7" l="1"/>
  <c r="C35" i="7"/>
  <c r="C21" i="7"/>
  <c r="A22" i="7"/>
  <c r="C48" i="7"/>
  <c r="A49" i="7"/>
  <c r="A42" i="7"/>
  <c r="C41" i="7"/>
  <c r="A37" i="7" l="1"/>
  <c r="C37" i="7" s="1"/>
  <c r="C36" i="7"/>
  <c r="A45" i="7"/>
  <c r="C45" i="7" s="1"/>
  <c r="C42" i="7"/>
  <c r="A23" i="7"/>
  <c r="C23" i="7" s="1"/>
  <c r="C22" i="7"/>
  <c r="C49" i="7"/>
  <c r="A50" i="7"/>
  <c r="H15" i="1"/>
  <c r="H15" i="6" s="1"/>
  <c r="E9" i="4"/>
  <c r="A51" i="7" l="1"/>
  <c r="C51" i="7" s="1"/>
  <c r="C50" i="7"/>
  <c r="K36" i="4" l="1"/>
  <c r="G42" i="4" l="1"/>
  <c r="H24" i="1" s="1"/>
  <c r="H20" i="1"/>
  <c r="G32" i="4" l="1"/>
  <c r="H23" i="1" s="1"/>
  <c r="C90" i="4" l="1"/>
  <c r="B12" i="1"/>
  <c r="B12" i="6" s="1"/>
  <c r="B9" i="1"/>
  <c r="H12" i="1"/>
  <c r="H11" i="1"/>
  <c r="G12" i="1"/>
  <c r="G11" i="1"/>
  <c r="G25" i="4" l="1"/>
  <c r="K26" i="4"/>
  <c r="G26" i="4"/>
  <c r="G24" i="4" l="1"/>
  <c r="H21" i="1" s="1"/>
  <c r="E15" i="4"/>
  <c r="D12" i="1" l="1"/>
  <c r="D12" i="6" s="1"/>
  <c r="F9" i="1"/>
  <c r="D9" i="1"/>
  <c r="D9" i="6" l="1"/>
  <c r="B19" i="1"/>
  <c r="I36" i="1"/>
  <c r="G15" i="1"/>
  <c r="L22" i="1" l="1"/>
  <c r="I22" i="1" s="1"/>
  <c r="J22" i="1" s="1"/>
  <c r="H20" i="6" s="1"/>
  <c r="L21" i="1"/>
  <c r="I21" i="1" s="1"/>
  <c r="J21" i="1" s="1"/>
  <c r="H19" i="6" s="1"/>
  <c r="G15" i="6"/>
  <c r="L23" i="1"/>
  <c r="L24" i="1"/>
  <c r="L20" i="1"/>
  <c r="M24" i="1" l="1"/>
  <c r="I24" i="1"/>
  <c r="J24" i="1" s="1"/>
  <c r="H22" i="6" s="1"/>
  <c r="M20" i="1"/>
  <c r="I20" i="1"/>
  <c r="J20" i="1" s="1"/>
  <c r="H18" i="6" s="1"/>
  <c r="M23" i="1"/>
  <c r="I23" i="1"/>
  <c r="J23" i="1" s="1"/>
  <c r="H21" i="6" s="1"/>
  <c r="J19" i="1" l="1"/>
  <c r="H23" i="6"/>
  <c r="I18" i="6" l="1"/>
  <c r="I20" i="6"/>
  <c r="I19" i="6"/>
  <c r="I22" i="6"/>
  <c r="I21" i="6"/>
  <c r="I23" i="6" l="1"/>
</calcChain>
</file>

<file path=xl/sharedStrings.xml><?xml version="1.0" encoding="utf-8"?>
<sst xmlns="http://schemas.openxmlformats.org/spreadsheetml/2006/main" count="384" uniqueCount="194">
  <si>
    <t>COMP01</t>
  </si>
  <si>
    <t>M2</t>
  </si>
  <si>
    <t>SINAPI</t>
  </si>
  <si>
    <t>M3XKM</t>
  </si>
  <si>
    <t>Estado do Mato Grosso do Sul</t>
  </si>
  <si>
    <t>PROPONENTE:</t>
  </si>
  <si>
    <t>DESCRIÇÃO DO OBJETO:</t>
  </si>
  <si>
    <t>DATA:</t>
  </si>
  <si>
    <t>TIPO DE OBRA:</t>
  </si>
  <si>
    <t>ENDEREÇO:</t>
  </si>
  <si>
    <t>REFERÊNCIA:</t>
  </si>
  <si>
    <t>CÓDIGO</t>
  </si>
  <si>
    <t>DESCRIÇÃO</t>
  </si>
  <si>
    <t>UND.</t>
  </si>
  <si>
    <t>COEFICIENTE</t>
  </si>
  <si>
    <t>PREÇO UNIT. (R$)</t>
  </si>
  <si>
    <t>TOTAL S/ BDI (R$)</t>
  </si>
  <si>
    <t>INFRAESTRUTURA URBANA</t>
  </si>
  <si>
    <t>REGIME DE EXECUÇÃO:</t>
  </si>
  <si>
    <t>BDI 1:</t>
  </si>
  <si>
    <t>BDI 2:</t>
  </si>
  <si>
    <t>BDI 3:</t>
  </si>
  <si>
    <t>RESPONSÁVEL PELO TOMADOR &amp; RESPONSÁVEL TÉCNICO</t>
  </si>
  <si>
    <t>FONTE</t>
  </si>
  <si>
    <t>H</t>
  </si>
  <si>
    <t>KG</t>
  </si>
  <si>
    <t>SERVENTE COM ENCARGOS COMPLEMENTARES</t>
  </si>
  <si>
    <t>CHP</t>
  </si>
  <si>
    <t>P.O. - Planilha orçamentária de obra</t>
  </si>
  <si>
    <t>Planilha orçamentária de obra com custos</t>
  </si>
  <si>
    <t>Fonte</t>
  </si>
  <si>
    <t>Código</t>
  </si>
  <si>
    <t>Descrição</t>
  </si>
  <si>
    <t>Unidade</t>
  </si>
  <si>
    <t>Quantidade</t>
  </si>
  <si>
    <t>Custo Unitário (sem BDI) (R$)</t>
  </si>
  <si>
    <t>Preço Total (R$)</t>
  </si>
  <si>
    <t>Item</t>
  </si>
  <si>
    <t>1.1</t>
  </si>
  <si>
    <t>1.0</t>
  </si>
  <si>
    <t>Valor BDI</t>
  </si>
  <si>
    <t>Custo Unitário (com BDI) (R$)</t>
  </si>
  <si>
    <t>Encargos sociais:</t>
  </si>
  <si>
    <t>Para elaboração deste orçamento, foram utilizados os encargos sociais do SINAPI para a Unidade da Federação indicada</t>
  </si>
  <si>
    <t>Observações:</t>
  </si>
  <si>
    <t>Costa Rica/MS</t>
  </si>
  <si>
    <t>Local</t>
  </si>
  <si>
    <t>Data</t>
  </si>
  <si>
    <t>Responsável Técnico</t>
  </si>
  <si>
    <t>Nome:</t>
  </si>
  <si>
    <t>CREA/CAU:</t>
  </si>
  <si>
    <t>2.0</t>
  </si>
  <si>
    <t>3.0</t>
  </si>
  <si>
    <t>COMP02</t>
  </si>
  <si>
    <t>DMT</t>
  </si>
  <si>
    <t>PIS + COFINS</t>
  </si>
  <si>
    <t>ICMS - MS</t>
  </si>
  <si>
    <t>4.0</t>
  </si>
  <si>
    <t>5.0</t>
  </si>
  <si>
    <t>C.P.U.P - Composição de custos unitários próprias</t>
  </si>
  <si>
    <t>Composições próprias utilizadas na planilha orçamentária</t>
  </si>
  <si>
    <t>CONCRETO BETUMINOSO USINADO A QUENTE (CBUQ) PARA PAVIMENTACAO ASFALTICA, PADRAO DNIT, FAIXA C, COM CAP 50/70 - AQUISICAO POSTO USINA</t>
  </si>
  <si>
    <t>T</t>
  </si>
  <si>
    <t>R.R.E &amp; QDI - Relatório Resumo do Empreendimento e Quadro de Investimentos</t>
  </si>
  <si>
    <t>Resumo dos custos e Quadro de Investimentos necessários</t>
  </si>
  <si>
    <t>(%)</t>
  </si>
  <si>
    <t>C.F.F. - Cronograma Físico-Financeiro</t>
  </si>
  <si>
    <t>Cronograma físico-financeiro de valores</t>
  </si>
  <si>
    <t>Valor (R$)</t>
  </si>
  <si>
    <t>Parcelas:</t>
  </si>
  <si>
    <t>% Período:</t>
  </si>
  <si>
    <t>R$ Valor:</t>
  </si>
  <si>
    <t>Período</t>
  </si>
  <si>
    <t>%:</t>
  </si>
  <si>
    <t>Acumulado:</t>
  </si>
  <si>
    <t xml:space="preserve"> SERVIÇO MUNICIPAL DE ÁGUA E ESGOTO
Departamento de Engenharia e Obras
Rua José Narciso Totó, 414
CEP 74550-000 – Centro
Costa Rica / Mato Grosso do Sul
Tel. (67) 3247-1086</t>
  </si>
  <si>
    <t>SERVIÇO MUNICIPAL DE ÁGUA E ESGOTO
Departamento de Engenharia e Obras
Rua José Narciso Totó, 414
CEP 74550-000 – Centro
Costa Rica / Mato Grosso do Sul
Tel. (67) 3247-1086</t>
  </si>
  <si>
    <t>SERVIÇO MUNICIPAL DE ÁGUA E ESGOTO</t>
  </si>
  <si>
    <t>SERVIÇO MUNICIPAL DE ÁGUA E ESGOTO DE COSTA RICA/MS</t>
  </si>
  <si>
    <t>CONCORRÊNCIA</t>
  </si>
  <si>
    <t>Estudos e Projetos, Planos e Gerenciamento e outros correlatos</t>
  </si>
  <si>
    <t>Fornecimento de Materiais e Equipamentos</t>
  </si>
  <si>
    <t>Obras Portuárias, Marítimas e Fluviais</t>
  </si>
  <si>
    <t>Construção e Manutenção de Estações e Redes de Distribuição de Energia Elétrica</t>
  </si>
  <si>
    <t>Construção de Redes de Abastecimento de Água, Coleta de Esgoto</t>
  </si>
  <si>
    <t>Construção de Praças Urbanas, Rodovias, Ferrovias e recapeamento e pavimentação de vias urbanas</t>
  </si>
  <si>
    <t>Construção e Reforma de Edifícios</t>
  </si>
  <si>
    <t>-</t>
  </si>
  <si>
    <t>BDI PAD</t>
  </si>
  <si>
    <t>K3</t>
  </si>
  <si>
    <t/>
  </si>
  <si>
    <t>CR GO 1016854609 - VT MS 34545</t>
  </si>
  <si>
    <t>K2</t>
  </si>
  <si>
    <t>Diretor Responsável</t>
  </si>
  <si>
    <t>Cargo:</t>
  </si>
  <si>
    <t>Engenheiro Civil</t>
  </si>
  <si>
    <t>Título:</t>
  </si>
  <si>
    <t>K1</t>
  </si>
  <si>
    <t>Cesarino Candido Narcizo</t>
  </si>
  <si>
    <t>Lucas Filgueira Neves</t>
  </si>
  <si>
    <t>Responsável Tomador</t>
  </si>
  <si>
    <t>L</t>
  </si>
  <si>
    <t>DF</t>
  </si>
  <si>
    <t>R</t>
  </si>
  <si>
    <t>SG</t>
  </si>
  <si>
    <t>Costa Rica - MS</t>
  </si>
  <si>
    <t>Local:</t>
  </si>
  <si>
    <t>AC</t>
  </si>
  <si>
    <t>Os valores de BDI foram calculados com o emprego da fórmula:</t>
  </si>
  <si>
    <t>BDI DES</t>
  </si>
  <si>
    <t>BDI COM desoneração</t>
  </si>
  <si>
    <t>BDI SEM desoneração
(Fórmula Acórdão TCU)</t>
  </si>
  <si>
    <t>CPRB</t>
  </si>
  <si>
    <t>Tributos (Contribuição Previdenciária - 0% ou 4,5%, conforme Lei 12.844/2013 - Desoneração)</t>
  </si>
  <si>
    <t>ISS</t>
  </si>
  <si>
    <t>Tributos (ISS, variável de acordo com o município)</t>
  </si>
  <si>
    <t>CP</t>
  </si>
  <si>
    <t>Tributos (impostos COFINS 3%, e  PIS 0,65%)</t>
  </si>
  <si>
    <t>3º Quartil</t>
  </si>
  <si>
    <t>Médio</t>
  </si>
  <si>
    <t>1º Quartil</t>
  </si>
  <si>
    <t>Intervalo de admissibilidade</t>
  </si>
  <si>
    <t>Situação</t>
  </si>
  <si>
    <t>% Adotado</t>
  </si>
  <si>
    <t>Siglas</t>
  </si>
  <si>
    <t>Itens</t>
  </si>
  <si>
    <t>Sobre a base de cálculo, definir a respectiva alíquota do ISS (entre 2% e 5%):</t>
  </si>
  <si>
    <t>Conforme legislação tributária municipal, definir estimativa de percentual da base de cálculo para o ISS:</t>
  </si>
  <si>
    <t>TIPO DE OBRA DO EMPREENDIMENTO</t>
  </si>
  <si>
    <t>SIM</t>
  </si>
  <si>
    <t>DESONERAÇÃO</t>
  </si>
  <si>
    <t>OBJETO:</t>
  </si>
  <si>
    <t>Benefícios e Depesas Indiretas</t>
  </si>
  <si>
    <t>Departamento de Engenharia e Obras</t>
  </si>
  <si>
    <t>MAX</t>
  </si>
  <si>
    <t>MED</t>
  </si>
  <si>
    <t>MIN</t>
  </si>
  <si>
    <t>VT MS 34545</t>
  </si>
  <si>
    <t>CREA GO: 1016854609</t>
  </si>
  <si>
    <t>LUCAS FILGUEIRA NEVES</t>
  </si>
  <si>
    <t xml:space="preserve">
  SERVIÇO MUNICIPAL DE ÁGUA E ESGOTO
Departamento de Engenharia e Obras
Rua José Narciso Totó, 414
CEP 74550-000 – Centro
Costa Rica / Mato Grosso do Sul
Tel. (67) 3247-1086
</t>
  </si>
  <si>
    <t>LAVADORA DE ALTA PRESSAO (LAVA-JATO) PARA AGUA FRIA, PRESSAO DE OPERACAO ENTRE 1400 E 1900 LIB/POL2, VAZAO MAXIMA ENTRE 400 E 700 L/H - CHP DIURNO. AF_04/2019</t>
  </si>
  <si>
    <t>LIMPEZA DE SUPERFÍCIE COM JATO DE ALTA PRESSÃO. AF_04/2019</t>
  </si>
  <si>
    <t>SAAE</t>
  </si>
  <si>
    <t>APLICAÇÃO DE CONCRETO BETUMINOSO USINADO A QUENTE (CBUQ), CAP 50/70, EXCLUSIVE TRANSPORTE</t>
  </si>
  <si>
    <t>TRANSPORTE COM CAMINHÃO BASCULANTE 10 M3 DE MASSA ASFALTICA PARA PAVIMENTAÇÃO URBANA</t>
  </si>
  <si>
    <t>ok</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</si>
  <si>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</si>
  <si>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</si>
  <si>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</si>
  <si>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</si>
  <si>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RASTELEIRO COM ENCARGOS COMPLEMENTARES</t>
  </si>
  <si>
    <t>CHI</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</si>
  <si>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</si>
  <si>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</si>
  <si>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</si>
  <si>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</si>
  <si>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APLICAÇÃO DE PINTURA DE LIGAÇÃO COM EMULSÃO ASFÁLTICA CM-30 EM PEQUENAS VALAS</t>
  </si>
  <si>
    <t xml:space="preserve">Engenheiro Civil </t>
  </si>
  <si>
    <t>__________________________________</t>
  </si>
  <si>
    <t xml:space="preserve">As extensões são medidas reais retiradas in loco. A largura foi decidida pela equipe técnica competente do órgão. Este projeto contempla somente o capeamento com CBUQ, a ser realizado nas referendas localizações. A  base de sustenção do revestimento betuminoso deverá estar concluída antes do início deste objeto. A imprimação deverá ser feita com material de boa qualidade, sendo, preferencialmente, o CM-30. Demais informações, consultar a equipe técnica responsável. </t>
  </si>
  <si>
    <t xml:space="preserve">TOTAL </t>
  </si>
  <si>
    <t>Trecho 01</t>
  </si>
  <si>
    <t>1.00</t>
  </si>
  <si>
    <t>Emulsão para imprimação (T)</t>
  </si>
  <si>
    <t>CBUQ = 3,00 cm (T)</t>
  </si>
  <si>
    <t>CBUQ e = 3,00 cm (m³)</t>
  </si>
  <si>
    <t>Área (m²)</t>
  </si>
  <si>
    <t>Trecho</t>
  </si>
  <si>
    <t>Memorial de Cálculo</t>
  </si>
  <si>
    <t xml:space="preserve">BDI = </t>
  </si>
  <si>
    <t>Obra/Serviço:</t>
  </si>
  <si>
    <t>CREA:</t>
  </si>
  <si>
    <t>ART:</t>
  </si>
  <si>
    <t>CR GO 1016854609 VISTO/MS 34545</t>
  </si>
  <si>
    <t>TOTAL</t>
  </si>
  <si>
    <t>CREA</t>
  </si>
  <si>
    <t xml:space="preserve">RESPONSÁVEL PELO TOMADOR </t>
  </si>
  <si>
    <t xml:space="preserve">DIRETOR: CESARINO CANDIDO NARCIZO </t>
  </si>
  <si>
    <t>RESPONSÁVEL PELO TOMADOR</t>
  </si>
  <si>
    <t>ÁREA PARA APLICAÇÃO CBUQ</t>
  </si>
  <si>
    <t>SERVIÇO MUNICIPAL DE ÁGUA E ESGOTO
Departamento de Engenharia e Obras
Rua José Narciso Totó, 414
CEP 79550-000 – Centro
Costa Rica / Mato Grosso do Sul
Tel. (67) 3247-1086</t>
  </si>
  <si>
    <t>FORNECIMENTO E APLICAÇÃO DE CBUQ EM PÁTIO DE MATÉRIAIS DO SAAE, LOCALIZADO NA RUA CAMBORIU ESQUINA COM POÇOS DE CALDA, LT. 2-A, QD. 02, ÁREA INSTITUCIONAL, LOTEAMENTO BARBOSA, COSTA RICA/MS</t>
  </si>
  <si>
    <t>SINAPI MS 06-2024 DESONERADO</t>
  </si>
  <si>
    <t>FORNECIMENTO E APLICAÇÃO DE CBUQ EM PÁTIO DE MATÉRIAIS DO SAAE</t>
  </si>
  <si>
    <t>M3</t>
  </si>
  <si>
    <t>ANP</t>
  </si>
  <si>
    <t>ANP 09/2024</t>
  </si>
  <si>
    <t>ASFALTO DILUIDO DE PETROLEO CM-30 (COLETADO NA ANP (BRASIL: R$ 4,66 DE 09/24) ACRESCIDO DE ICMS E PIS+COFINS )</t>
  </si>
  <si>
    <t>RUA CAMBORIU ESQUINA COM POÇOS DE CALDA, LT. 2-A, QD. 02, ÁREA INSTITUCIONAL, LOTEAMENTO BARBOSA, COSTA RICA/MS</t>
  </si>
  <si>
    <t>Lucas Filgueira Nevs</t>
  </si>
  <si>
    <t>Mês 3</t>
  </si>
  <si>
    <t>Mês 2</t>
  </si>
  <si>
    <t>Mês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</si>
</sst>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R$&quot;\ * #,##0.00_-;\-&quot;R$&quot;\ * #,##0.00_-;_-&quot;R$&quot;\ * &quot;-&quot;??_-;_-@_-"/>
    <numFmt numFmtId="164" formatCode="dd\ &quot;de&quot;\ mmmm\ &quot;de&quot;\ yyyy"/>
    <numFmt numFmtId="165" formatCode="_(&quot;R$ &quot;* #,##0.00_);_(&quot;R$ &quot;* \(#,##0.00\);_(&quot;R$ &quot;* &quot;-&quot;??_);_(@_)"/>
    <numFmt numFmtId="166" formatCode="0.0000"/>
    <numFmt numFmtId="167" formatCode="0.000"/>
    <numFmt numFmtId="168" formatCode="[$-F800]dddd\,\ mmmm\ dd\,\ yyyy"/>
  </numFmts>
  <fonts count="3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sz val="9"/>
      <name val="Calibri"/>
      <family val="2"/>
      <scheme val="minor"/>
    </font>
    <font>
      <sz val="9"/>
      <color theme="1"/>
      <name val="Calibri"/>
      <family val="2"/>
      <scheme val="minor"/>
    </font>
    <font>
      <b/>
      <sz val="9"/>
      <name val="Calibri"/>
      <family val="2"/>
      <scheme val="minor"/>
    </font>
    <font>
      <b/>
      <sz val="9"/>
      <color rgb="FF002060"/>
      <name val="Calibri"/>
      <family val="2"/>
      <scheme val="minor"/>
    </font>
    <font>
      <sz val="9"/>
      <color rgb="FF002060"/>
      <name val="Calibri"/>
      <family val="2"/>
      <scheme val="minor"/>
    </font>
    <font>
      <b/>
      <sz val="9"/>
      <color theme="1"/>
      <name val="Calibri"/>
      <family val="2"/>
      <scheme val="minor"/>
    </font>
    <font>
      <sz val="8"/>
      <color theme="1"/>
      <name val="Calibri"/>
      <family val="2"/>
      <scheme val="minor"/>
    </font>
    <font>
      <sz val="9"/>
      <color rgb="FFFF0000"/>
      <name val="Calibri"/>
      <family val="2"/>
      <scheme val="minor"/>
    </font>
    <font>
      <b/>
      <sz val="10"/>
      <color theme="1"/>
      <name val="Calibri"/>
      <family val="2"/>
      <scheme val="minor"/>
    </font>
    <font>
      <sz val="10"/>
      <name val="Arial"/>
      <family val="2"/>
    </font>
    <font>
      <sz val="11"/>
      <name val="Arial"/>
      <family val="2"/>
    </font>
    <font>
      <b/>
      <sz val="10"/>
      <color indexed="12"/>
      <name val="Arial"/>
      <family val="2"/>
    </font>
    <font>
      <b/>
      <sz val="10"/>
      <name val="Arial"/>
      <family val="2"/>
    </font>
    <font>
      <sz val="9"/>
      <name val="Arial"/>
      <family val="2"/>
    </font>
    <font>
      <u/>
      <sz val="10"/>
      <name val="Arial"/>
      <family val="2"/>
    </font>
    <font>
      <i/>
      <sz val="10"/>
      <name val="Calibri"/>
      <family val="2"/>
    </font>
    <font>
      <i/>
      <u/>
      <sz val="10"/>
      <name val="Calibri"/>
      <family val="2"/>
    </font>
    <font>
      <sz val="10"/>
      <color theme="0"/>
      <name val="Arial"/>
      <family val="2"/>
    </font>
    <font>
      <b/>
      <sz val="10"/>
      <color theme="3" tint="-0.249977111117893"/>
      <name val="Arial"/>
      <family val="2"/>
    </font>
    <font>
      <sz val="10"/>
      <color rgb="FFC00000"/>
      <name val="Arial"/>
      <family val="2"/>
    </font>
    <font>
      <b/>
      <sz val="11"/>
      <color theme="3" tint="-0.249977111117893"/>
      <name val="Arial"/>
      <family val="2"/>
    </font>
    <font>
      <b/>
      <sz val="14"/>
      <color theme="3" tint="-0.249977111117893"/>
      <name val="Arial"/>
      <family val="2"/>
    </font>
    <font>
      <b/>
      <sz val="14"/>
      <color theme="3"/>
      <name val="Calibri"/>
      <family val="2"/>
      <scheme val="minor"/>
    </font>
    <font>
      <b/>
      <sz val="11"/>
      <color theme="0"/>
      <name val="Calibri"/>
      <family val="2"/>
      <scheme val="minor"/>
    </font>
    <font>
      <b/>
      <sz val="12"/>
      <color theme="3" tint="-0.249977111117893"/>
      <name val="Calibri"/>
      <family val="2"/>
      <scheme val="minor"/>
    </font>
    <font>
      <b/>
      <sz val="11"/>
      <color theme="3" tint="-0.249977111117893"/>
      <name val="Calibri"/>
      <family val="2"/>
      <scheme val="minor"/>
    </font>
  </fonts>
  <fills count="12">
    <fill>
      <patternFill patternType="none"/>
    </fill>
    <fill>
      <patternFill patternType="gray125"/>
    </fill>
    <fill>
      <patternFill patternType="solid">
        <fgColor rgb="FFFFFF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CCC2F0"/>
        <bgColor indexed="64"/>
      </patternFill>
    </fill>
    <fill>
      <patternFill patternType="solid">
        <fgColor rgb="FF907BDF"/>
        <bgColor indexed="64"/>
      </patternFill>
    </fill>
    <fill>
      <patternFill patternType="solid">
        <fgColor indexed="43"/>
        <bgColor indexed="64"/>
      </patternFill>
    </fill>
    <fill>
      <patternFill patternType="solid">
        <fgColor theme="1"/>
        <bgColor indexed="64"/>
      </patternFill>
    </fill>
    <fill>
      <patternFill patternType="solid">
        <fgColor rgb="FFFFFFD9"/>
        <bgColor indexed="64"/>
      </patternFill>
    </fill>
    <fill>
      <patternFill patternType="solid">
        <fgColor theme="4" tint="0.79998168889431442"/>
        <bgColor indexed="64"/>
      </patternFill>
    </fill>
  </fills>
  <borders count="104">
    <border>
      <left/>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auto="1"/>
      </right>
      <top style="thin">
        <color theme="0"/>
      </top>
      <bottom style="thin">
        <color auto="1"/>
      </bottom>
      <diagonal/>
    </border>
    <border>
      <left style="thin">
        <color theme="0"/>
      </left>
      <right style="thin">
        <color theme="0"/>
      </right>
      <top/>
      <bottom style="thin">
        <color theme="0"/>
      </bottom>
      <diagonal/>
    </border>
    <border>
      <left style="thin">
        <color theme="0"/>
      </left>
      <right style="thin">
        <color theme="0"/>
      </right>
      <top style="thin">
        <color auto="1"/>
      </top>
      <bottom style="thin">
        <color theme="0"/>
      </bottom>
      <diagonal/>
    </border>
    <border>
      <left style="thin">
        <color theme="0"/>
      </left>
      <right/>
      <top style="thin">
        <color auto="1"/>
      </top>
      <bottom style="thin">
        <color theme="0"/>
      </bottom>
      <diagonal/>
    </border>
    <border>
      <left style="thin">
        <color theme="0"/>
      </left>
      <right style="thin">
        <color theme="0"/>
      </right>
      <top style="thin">
        <color theme="0"/>
      </top>
      <bottom/>
      <diagonal/>
    </border>
    <border>
      <left style="thin">
        <color auto="1"/>
      </left>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style="hair">
        <color auto="1"/>
      </right>
      <top style="hair">
        <color auto="1"/>
      </top>
      <bottom style="thin">
        <color auto="1"/>
      </bottom>
      <diagonal/>
    </border>
    <border>
      <left style="thin">
        <color auto="1"/>
      </left>
      <right style="hair">
        <color auto="1"/>
      </right>
      <top style="hair">
        <color auto="1"/>
      </top>
      <bottom style="hair">
        <color auto="1"/>
      </bottom>
      <diagonal/>
    </border>
    <border>
      <left style="thin">
        <color theme="0"/>
      </left>
      <right style="thin">
        <color theme="0"/>
      </right>
      <top/>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right/>
      <top style="thin">
        <color theme="0"/>
      </top>
      <bottom style="thin">
        <color theme="0"/>
      </bottom>
      <diagonal/>
    </border>
    <border>
      <left/>
      <right style="thin">
        <color auto="1"/>
      </right>
      <top style="thin">
        <color theme="0"/>
      </top>
      <bottom style="thin">
        <color theme="0"/>
      </bottom>
      <diagonal/>
    </border>
    <border>
      <left style="thin">
        <color auto="1"/>
      </left>
      <right/>
      <top style="thin">
        <color theme="0"/>
      </top>
      <bottom style="thin">
        <color theme="0"/>
      </bottom>
      <diagonal/>
    </border>
    <border>
      <left style="thin">
        <color auto="1"/>
      </left>
      <right/>
      <top style="thin">
        <color theme="0"/>
      </top>
      <bottom style="thin">
        <color auto="1"/>
      </bottom>
      <diagonal/>
    </border>
    <border>
      <left/>
      <right style="thin">
        <color auto="1"/>
      </right>
      <top style="thin">
        <color theme="0"/>
      </top>
      <bottom style="thin">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slantDashDot">
        <color theme="0"/>
      </left>
      <right style="slantDashDot">
        <color theme="0"/>
      </right>
      <top style="slantDashDot">
        <color auto="1"/>
      </top>
      <bottom style="slantDashDot">
        <color theme="0"/>
      </bottom>
      <diagonal/>
    </border>
    <border>
      <left style="slantDashDot">
        <color theme="0"/>
      </left>
      <right style="slantDashDot">
        <color theme="0"/>
      </right>
      <top style="slantDashDot">
        <color theme="0"/>
      </top>
      <bottom style="slantDashDot">
        <color theme="0"/>
      </bottom>
      <diagonal/>
    </border>
    <border>
      <left style="slantDashDot">
        <color theme="0"/>
      </left>
      <right/>
      <top style="slantDashDot">
        <color theme="0"/>
      </top>
      <bottom style="slantDashDot">
        <color theme="0"/>
      </bottom>
      <diagonal/>
    </border>
    <border>
      <left/>
      <right style="slantDashDot">
        <color theme="0"/>
      </right>
      <top style="slantDashDot">
        <color theme="0"/>
      </top>
      <bottom style="slantDashDot">
        <color theme="0"/>
      </bottom>
      <diagonal/>
    </border>
    <border>
      <left style="slantDashDot">
        <color theme="0"/>
      </left>
      <right style="slantDashDot">
        <color theme="0"/>
      </right>
      <top style="slantDashDot">
        <color auto="1"/>
      </top>
      <bottom/>
      <diagonal/>
    </border>
    <border>
      <left style="slantDashDot">
        <color theme="0"/>
      </left>
      <right style="slantDashDot">
        <color theme="0"/>
      </right>
      <top/>
      <bottom style="slantDashDot">
        <color theme="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slantDashDot">
        <color theme="0"/>
      </top>
      <bottom style="thin">
        <color theme="1"/>
      </bottom>
      <diagonal/>
    </border>
    <border>
      <left/>
      <right/>
      <top style="slantDashDot">
        <color theme="0"/>
      </top>
      <bottom style="thin">
        <color theme="1"/>
      </bottom>
      <diagonal/>
    </border>
    <border>
      <left/>
      <right style="thin">
        <color theme="1"/>
      </right>
      <top style="slantDashDot">
        <color theme="0"/>
      </top>
      <bottom style="thin">
        <color theme="1"/>
      </bottom>
      <diagonal/>
    </border>
    <border>
      <left style="slantDashDot">
        <color theme="0"/>
      </left>
      <right/>
      <top style="slantDashDot">
        <color theme="0"/>
      </top>
      <bottom style="thin">
        <color theme="1"/>
      </bottom>
      <diagonal/>
    </border>
    <border>
      <left/>
      <right style="slantDashDot">
        <color theme="0"/>
      </right>
      <top style="slantDashDot">
        <color theme="0"/>
      </top>
      <bottom style="thin">
        <color theme="1"/>
      </bottom>
      <diagonal/>
    </border>
    <border>
      <left style="slantDashDot">
        <color theme="0"/>
      </left>
      <right/>
      <top style="thin">
        <color theme="1"/>
      </top>
      <bottom style="slantDashDot">
        <color theme="0"/>
      </bottom>
      <diagonal/>
    </border>
    <border>
      <left/>
      <right/>
      <top style="thin">
        <color theme="1"/>
      </top>
      <bottom style="slantDashDot">
        <color theme="0"/>
      </bottom>
      <diagonal/>
    </border>
    <border>
      <left/>
      <right style="slantDashDot">
        <color theme="0"/>
      </right>
      <top style="thin">
        <color theme="1"/>
      </top>
      <bottom style="slantDashDot">
        <color theme="0"/>
      </bottom>
      <diagonal/>
    </border>
    <border>
      <left style="thin">
        <color theme="0"/>
      </left>
      <right/>
      <top style="thin">
        <color theme="0"/>
      </top>
      <bottom/>
      <diagonal/>
    </border>
    <border>
      <left style="thin">
        <color theme="0"/>
      </left>
      <right/>
      <top/>
      <bottom/>
      <diagonal/>
    </border>
    <border>
      <left style="slantDashDot">
        <color theme="0"/>
      </left>
      <right style="slantDashDot">
        <color theme="0"/>
      </right>
      <top/>
      <bottom style="thin">
        <color theme="1"/>
      </bottom>
      <diagonal/>
    </border>
    <border>
      <left style="slantDashDot">
        <color theme="0"/>
      </left>
      <right/>
      <top/>
      <bottom style="thin">
        <color theme="1"/>
      </bottom>
      <diagonal/>
    </border>
    <border>
      <left/>
      <right/>
      <top/>
      <bottom style="thin">
        <color theme="1"/>
      </bottom>
      <diagonal/>
    </border>
    <border>
      <left/>
      <right style="slantDashDot">
        <color theme="0"/>
      </right>
      <top/>
      <bottom style="thin">
        <color theme="1"/>
      </bottom>
      <diagonal/>
    </border>
    <border>
      <left style="slantDashDot">
        <color theme="0"/>
      </left>
      <right/>
      <top/>
      <bottom/>
      <diagonal/>
    </border>
    <border>
      <left style="slantDashDot">
        <color theme="0"/>
      </left>
      <right/>
      <top/>
      <bottom style="slantDashDot">
        <color theme="0"/>
      </bottom>
      <diagonal/>
    </border>
    <border>
      <left/>
      <right/>
      <top style="thin">
        <color theme="0"/>
      </top>
      <bottom style="thin">
        <color auto="1"/>
      </bottom>
      <diagonal/>
    </border>
    <border>
      <left style="medium">
        <color theme="1"/>
      </left>
      <right style="hair">
        <color theme="1"/>
      </right>
      <top style="medium">
        <color theme="1"/>
      </top>
      <bottom style="hair">
        <color theme="1"/>
      </bottom>
      <diagonal/>
    </border>
    <border>
      <left style="hair">
        <color theme="1"/>
      </left>
      <right style="medium">
        <color theme="1"/>
      </right>
      <top style="medium">
        <color theme="1"/>
      </top>
      <bottom style="hair">
        <color theme="1"/>
      </bottom>
      <diagonal/>
    </border>
    <border>
      <left style="medium">
        <color theme="1"/>
      </left>
      <right style="hair">
        <color theme="1"/>
      </right>
      <top style="hair">
        <color theme="1"/>
      </top>
      <bottom style="hair">
        <color theme="1"/>
      </bottom>
      <diagonal/>
    </border>
    <border>
      <left style="hair">
        <color theme="1"/>
      </left>
      <right style="medium">
        <color theme="1"/>
      </right>
      <top style="hair">
        <color theme="1"/>
      </top>
      <bottom style="hair">
        <color theme="1"/>
      </bottom>
      <diagonal/>
    </border>
    <border>
      <left style="medium">
        <color theme="1"/>
      </left>
      <right style="hair">
        <color theme="1"/>
      </right>
      <top style="hair">
        <color theme="1"/>
      </top>
      <bottom style="medium">
        <color theme="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slantDashDot">
        <color theme="0"/>
      </left>
      <right/>
      <top style="slantDashDot">
        <color theme="0"/>
      </top>
      <bottom/>
      <diagonal/>
    </border>
    <border>
      <left/>
      <right/>
      <top style="slantDashDot">
        <color theme="0"/>
      </top>
      <bottom/>
      <diagonal/>
    </border>
    <border>
      <left/>
      <right style="slantDashDot">
        <color theme="0"/>
      </right>
      <top style="slantDashDot">
        <color theme="0"/>
      </top>
      <bottom/>
      <diagonal/>
    </border>
    <border>
      <left style="slantDashDot">
        <color theme="0"/>
      </left>
      <right style="slantDashDot">
        <color theme="0"/>
      </right>
      <top style="slantDashDot">
        <color theme="0"/>
      </top>
      <bottom/>
      <diagonal/>
    </border>
    <border>
      <left style="slantDashDot">
        <color theme="0"/>
      </left>
      <right/>
      <top style="thin">
        <color theme="1"/>
      </top>
      <bottom style="thin">
        <color theme="1"/>
      </bottom>
      <diagonal/>
    </border>
    <border>
      <left/>
      <right/>
      <top style="thin">
        <color theme="1"/>
      </top>
      <bottom style="thin">
        <color theme="1"/>
      </bottom>
      <diagonal/>
    </border>
    <border>
      <left/>
      <right style="slantDashDot">
        <color theme="0"/>
      </right>
      <top style="thin">
        <color theme="1"/>
      </top>
      <bottom style="thin">
        <color theme="1"/>
      </bottom>
      <diagonal/>
    </border>
    <border>
      <left style="slantDashDot">
        <color theme="0"/>
      </left>
      <right style="slantDashDot">
        <color theme="0"/>
      </right>
      <top style="thin">
        <color theme="1"/>
      </top>
      <bottom style="slantDashDot">
        <color theme="0"/>
      </bottom>
      <diagonal/>
    </border>
    <border>
      <left style="slantDashDot">
        <color theme="0"/>
      </left>
      <right/>
      <top style="thin">
        <color theme="1"/>
      </top>
      <bottom/>
      <diagonal/>
    </border>
    <border>
      <left/>
      <right/>
      <top style="thin">
        <color theme="1"/>
      </top>
      <bottom/>
      <diagonal/>
    </border>
    <border>
      <left/>
      <right style="slantDashDot">
        <color theme="0"/>
      </right>
      <top/>
      <bottom style="slantDashDot">
        <color theme="0"/>
      </bottom>
      <diagonal/>
    </border>
    <border>
      <left style="thin">
        <color theme="1"/>
      </left>
      <right style="thin">
        <color theme="1"/>
      </right>
      <top style="thin">
        <color theme="0"/>
      </top>
      <bottom style="thin">
        <color theme="0"/>
      </bottom>
      <diagonal/>
    </border>
    <border>
      <left style="thin">
        <color theme="1"/>
      </left>
      <right style="thin">
        <color theme="1"/>
      </right>
      <top style="thin">
        <color theme="0"/>
      </top>
      <bottom style="thin">
        <color theme="1"/>
      </bottom>
      <diagonal/>
    </border>
    <border>
      <left style="hair">
        <color theme="1"/>
      </left>
      <right style="hair">
        <color theme="1"/>
      </right>
      <top style="hair">
        <color theme="1"/>
      </top>
      <bottom style="hair">
        <color theme="1"/>
      </bottom>
      <diagonal/>
    </border>
    <border>
      <left style="hair">
        <color theme="1"/>
      </left>
      <right style="hair">
        <color theme="1"/>
      </right>
      <top style="medium">
        <color theme="1"/>
      </top>
      <bottom style="hair">
        <color theme="1"/>
      </bottom>
      <diagonal/>
    </border>
    <border>
      <left style="hair">
        <color theme="1"/>
      </left>
      <right style="hair">
        <color theme="1"/>
      </right>
      <top style="hair">
        <color theme="1"/>
      </top>
      <bottom style="medium">
        <color theme="1"/>
      </bottom>
      <diagonal/>
    </border>
    <border>
      <left/>
      <right style="thin">
        <color theme="0"/>
      </right>
      <top style="thin">
        <color theme="0"/>
      </top>
      <bottom/>
      <diagonal/>
    </border>
    <border>
      <left/>
      <right style="thin">
        <color theme="0"/>
      </right>
      <top/>
      <bottom/>
      <diagonal/>
    </border>
    <border>
      <left style="thin">
        <color theme="0"/>
      </left>
      <right/>
      <top/>
      <bottom style="thin">
        <color theme="0"/>
      </bottom>
      <diagonal/>
    </border>
    <border>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auto="1"/>
      </bottom>
      <diagonal/>
    </border>
    <border>
      <left/>
      <right/>
      <top style="thin">
        <color indexed="64"/>
      </top>
      <bottom/>
      <diagonal/>
    </border>
    <border>
      <left/>
      <right/>
      <top/>
      <bottom style="thin">
        <color indexed="64"/>
      </bottom>
      <diagonal/>
    </border>
    <border>
      <left style="thin">
        <color auto="1"/>
      </left>
      <right style="thin">
        <color theme="0"/>
      </right>
      <top style="thin">
        <color theme="0"/>
      </top>
      <bottom style="thin">
        <color theme="0"/>
      </bottom>
      <diagonal/>
    </border>
    <border>
      <left/>
      <right style="thin">
        <color auto="1"/>
      </right>
      <top/>
      <bottom style="thin">
        <color theme="0"/>
      </bottom>
      <diagonal/>
    </border>
    <border>
      <left/>
      <right/>
      <top/>
      <bottom style="thin">
        <color theme="0"/>
      </bottom>
      <diagonal/>
    </border>
    <border>
      <left style="thin">
        <color indexed="64"/>
      </left>
      <right/>
      <top/>
      <bottom style="thin">
        <color theme="0"/>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thin">
        <color theme="0"/>
      </top>
      <bottom/>
      <diagonal/>
    </border>
    <border>
      <left style="thin">
        <color indexed="64"/>
      </left>
      <right/>
      <top/>
      <bottom/>
      <diagonal/>
    </border>
    <border>
      <left style="thin">
        <color indexed="64"/>
      </left>
      <right/>
      <top style="thin">
        <color theme="0"/>
      </top>
      <bottom/>
      <diagonal/>
    </border>
    <border>
      <left/>
      <right/>
      <top/>
      <bottom style="hair">
        <color theme="1"/>
      </bottom>
      <diagonal/>
    </border>
    <border>
      <left style="hair">
        <color theme="1"/>
      </left>
      <right/>
      <top/>
      <bottom style="hair">
        <color theme="1"/>
      </bottom>
      <diagonal/>
    </border>
    <border>
      <left style="hair">
        <color theme="1"/>
      </left>
      <right/>
      <top/>
      <bottom/>
      <diagonal/>
    </border>
    <border>
      <left/>
      <right/>
      <top style="medium">
        <color theme="1"/>
      </top>
      <bottom/>
      <diagonal/>
    </border>
    <border>
      <left style="hair">
        <color theme="1"/>
      </left>
      <right/>
      <top style="medium">
        <color theme="1"/>
      </top>
      <bottom/>
      <diagonal/>
    </border>
  </borders>
  <cellStyleXfs count="5">
    <xf numFmtId="0" fontId="0" fillId="0" borderId="0"/>
    <xf numFmtId="9" fontId="1" fillId="0" borderId="0" applyFont="0" applyFill="0" applyBorder="0" applyAlignment="0" applyProtection="0"/>
    <xf numFmtId="0" fontId="14" fillId="0" borderId="0"/>
    <xf numFmtId="0" fontId="18" fillId="0" borderId="0"/>
    <xf numFmtId="165" fontId="14" fillId="0" borderId="0" applyFont="0" applyFill="0" applyBorder="0" applyAlignment="0" applyProtection="0"/>
  </cellStyleXfs>
  <cellXfs count="479">
    <xf numFmtId="0" fontId="0" fillId="0" borderId="0" xfId="0"/>
    <xf numFmtId="0" fontId="0" fillId="0" borderId="0" xfId="0" applyAlignment="1">
      <alignment horizontal="center" vertical="center" wrapText="1"/>
    </xf>
    <xf numFmtId="44" fontId="0" fillId="0" borderId="0" xfId="0" applyNumberFormat="1" applyAlignment="1">
      <alignment horizontal="center" vertical="center" wrapText="1"/>
    </xf>
    <xf numFmtId="0" fontId="0" fillId="0" borderId="3" xfId="0" applyBorder="1" applyAlignment="1">
      <alignment horizontal="center" vertical="center" wrapText="1"/>
    </xf>
    <xf numFmtId="0" fontId="0" fillId="0" borderId="6" xfId="0" applyBorder="1" applyAlignment="1">
      <alignment horizontal="center" vertical="center" wrapText="1"/>
    </xf>
    <xf numFmtId="44" fontId="0" fillId="0" borderId="6" xfId="0" applyNumberFormat="1" applyBorder="1" applyAlignment="1">
      <alignment horizontal="center" vertical="center" wrapText="1"/>
    </xf>
    <xf numFmtId="44" fontId="0" fillId="0" borderId="3" xfId="0" applyNumberFormat="1" applyBorder="1" applyAlignment="1">
      <alignment horizontal="center" vertical="center" wrapText="1"/>
    </xf>
    <xf numFmtId="0" fontId="6" fillId="0" borderId="3" xfId="0" applyFont="1" applyBorder="1" applyAlignment="1">
      <alignment horizontal="center" vertical="center" wrapText="1"/>
    </xf>
    <xf numFmtId="44" fontId="6" fillId="0" borderId="3" xfId="0" applyNumberFormat="1" applyFont="1" applyBorder="1" applyAlignment="1">
      <alignment horizontal="center" vertical="center" wrapText="1"/>
    </xf>
    <xf numFmtId="0" fontId="6" fillId="0" borderId="7" xfId="0" applyFont="1" applyBorder="1" applyAlignment="1">
      <alignment horizontal="center" vertical="center" wrapText="1"/>
    </xf>
    <xf numFmtId="44" fontId="6" fillId="0" borderId="7" xfId="0" applyNumberFormat="1" applyFont="1" applyBorder="1" applyAlignment="1">
      <alignment horizontal="center" vertical="center" wrapText="1"/>
    </xf>
    <xf numFmtId="44" fontId="6" fillId="0" borderId="8" xfId="0" applyNumberFormat="1" applyFont="1" applyBorder="1" applyAlignment="1">
      <alignment horizontal="center" vertical="center" wrapText="1"/>
    </xf>
    <xf numFmtId="0" fontId="8" fillId="0" borderId="3" xfId="0" applyFont="1" applyBorder="1" applyAlignment="1">
      <alignment horizontal="center" vertical="center" wrapText="1"/>
    </xf>
    <xf numFmtId="44" fontId="8"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7"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44" fontId="6" fillId="0" borderId="6" xfId="0" applyNumberFormat="1" applyFont="1" applyBorder="1" applyAlignment="1">
      <alignment horizontal="center" vertical="center" wrapText="1"/>
    </xf>
    <xf numFmtId="44" fontId="10" fillId="0" borderId="4" xfId="0" applyNumberFormat="1" applyFont="1" applyFill="1" applyBorder="1" applyAlignment="1">
      <alignment horizontal="center" vertical="center" wrapText="1"/>
    </xf>
    <xf numFmtId="0" fontId="10" fillId="0" borderId="4" xfId="0" applyFont="1" applyFill="1" applyBorder="1" applyAlignment="1">
      <alignment horizontal="left" vertical="center" wrapText="1"/>
    </xf>
    <xf numFmtId="0" fontId="10" fillId="0" borderId="6" xfId="0" applyFont="1" applyBorder="1" applyAlignment="1">
      <alignment horizontal="left" vertical="center" wrapText="1"/>
    </xf>
    <xf numFmtId="0" fontId="6" fillId="0" borderId="6" xfId="0" applyFont="1" applyBorder="1" applyAlignment="1">
      <alignment horizontal="left" vertical="center" wrapText="1"/>
    </xf>
    <xf numFmtId="44" fontId="6" fillId="0" borderId="6" xfId="0" applyNumberFormat="1" applyFont="1" applyBorder="1" applyAlignment="1">
      <alignment horizontal="left" vertical="center" wrapText="1"/>
    </xf>
    <xf numFmtId="0" fontId="11" fillId="0" borderId="5" xfId="0" applyFont="1" applyBorder="1" applyAlignment="1">
      <alignment horizontal="left" vertical="center" wrapText="1"/>
    </xf>
    <xf numFmtId="0" fontId="5" fillId="0" borderId="3" xfId="0" applyFont="1" applyBorder="1" applyAlignment="1">
      <alignment horizontal="left" vertical="center" wrapText="1"/>
    </xf>
    <xf numFmtId="0" fontId="6" fillId="0" borderId="3" xfId="0" applyFont="1" applyBorder="1" applyAlignment="1">
      <alignment horizontal="left" vertical="center" wrapText="1"/>
    </xf>
    <xf numFmtId="0" fontId="10" fillId="0" borderId="9" xfId="0" applyFont="1" applyBorder="1" applyAlignment="1">
      <alignment horizontal="center" vertical="center" wrapText="1"/>
    </xf>
    <xf numFmtId="0" fontId="10" fillId="0" borderId="9" xfId="0" applyFont="1" applyFill="1" applyBorder="1" applyAlignment="1">
      <alignment horizontal="center" vertical="center" wrapText="1"/>
    </xf>
    <xf numFmtId="44" fontId="10" fillId="0" borderId="9" xfId="0" applyNumberFormat="1" applyFont="1" applyFill="1" applyBorder="1" applyAlignment="1">
      <alignment horizontal="center" vertical="center" wrapText="1"/>
    </xf>
    <xf numFmtId="44" fontId="10" fillId="3" borderId="11" xfId="0" applyNumberFormat="1" applyFont="1" applyFill="1" applyBorder="1" applyAlignment="1">
      <alignment horizontal="center" vertical="center" wrapText="1"/>
    </xf>
    <xf numFmtId="0" fontId="5"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13"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6" xfId="0" applyNumberFormat="1" applyFont="1" applyBorder="1" applyAlignment="1">
      <alignment horizontal="left" vertical="center" wrapText="1"/>
    </xf>
    <xf numFmtId="2" fontId="6" fillId="0" borderId="7" xfId="0" applyNumberFormat="1" applyFont="1" applyBorder="1" applyAlignment="1">
      <alignment horizontal="center" vertical="center" wrapText="1"/>
    </xf>
    <xf numFmtId="2" fontId="10" fillId="0" borderId="9" xfId="0" applyNumberFormat="1" applyFont="1" applyFill="1" applyBorder="1" applyAlignment="1">
      <alignment horizontal="center" vertical="center" wrapText="1"/>
    </xf>
    <xf numFmtId="2" fontId="10" fillId="3" borderId="11" xfId="0" applyNumberFormat="1" applyFont="1" applyFill="1" applyBorder="1" applyAlignment="1">
      <alignment horizontal="center" vertical="center" wrapText="1"/>
    </xf>
    <xf numFmtId="0" fontId="6" fillId="0" borderId="16" xfId="0" applyFont="1" applyBorder="1" applyAlignment="1">
      <alignment horizontal="center" vertical="center" wrapText="1"/>
    </xf>
    <xf numFmtId="2" fontId="6" fillId="0" borderId="16" xfId="0" applyNumberFormat="1" applyFont="1" applyBorder="1" applyAlignment="1">
      <alignment horizontal="center" vertical="center" wrapText="1"/>
    </xf>
    <xf numFmtId="44" fontId="6" fillId="0" borderId="16" xfId="0" applyNumberFormat="1" applyFont="1" applyBorder="1" applyAlignment="1">
      <alignment horizontal="center" vertical="center" wrapText="1"/>
    </xf>
    <xf numFmtId="0" fontId="10" fillId="2" borderId="17" xfId="0" applyFont="1" applyFill="1" applyBorder="1" applyAlignment="1">
      <alignment horizontal="center" vertical="center" wrapText="1"/>
    </xf>
    <xf numFmtId="44" fontId="10" fillId="3" borderId="18" xfId="0" applyNumberFormat="1"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1" xfId="0" applyNumberFormat="1" applyFont="1" applyFill="1" applyBorder="1" applyAlignment="1">
      <alignment horizontal="center" vertical="center" wrapText="1"/>
    </xf>
    <xf numFmtId="0" fontId="0" fillId="0" borderId="9" xfId="0" applyBorder="1" applyAlignment="1">
      <alignment horizontal="center" vertical="center" wrapText="1"/>
    </xf>
    <xf numFmtId="44" fontId="0" fillId="0" borderId="9" xfId="0" applyNumberFormat="1" applyBorder="1" applyAlignment="1">
      <alignment horizontal="center" vertical="center" wrapText="1"/>
    </xf>
    <xf numFmtId="0" fontId="2" fillId="0" borderId="11" xfId="0" applyFont="1" applyBorder="1" applyAlignment="1">
      <alignment horizontal="center" vertical="center" wrapText="1"/>
    </xf>
    <xf numFmtId="44" fontId="2" fillId="0" borderId="18" xfId="0" applyNumberFormat="1" applyFont="1" applyBorder="1" applyAlignment="1">
      <alignment horizontal="center" vertical="center" wrapText="1"/>
    </xf>
    <xf numFmtId="10" fontId="11" fillId="0" borderId="5" xfId="1" applyNumberFormat="1" applyFont="1" applyBorder="1" applyAlignment="1">
      <alignment horizontal="center"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2" fillId="4" borderId="12" xfId="0" applyFont="1" applyFill="1" applyBorder="1" applyAlignment="1">
      <alignment horizontal="center" vertical="center" wrapText="1"/>
    </xf>
    <xf numFmtId="44" fontId="2" fillId="4" borderId="19" xfId="0" applyNumberFormat="1" applyFont="1" applyFill="1" applyBorder="1" applyAlignment="1">
      <alignment horizontal="center" vertical="center" wrapText="1"/>
    </xf>
    <xf numFmtId="0" fontId="4" fillId="6" borderId="12" xfId="0" applyFont="1" applyFill="1" applyBorder="1" applyAlignment="1">
      <alignment horizontal="center" vertical="center" wrapText="1"/>
    </xf>
    <xf numFmtId="0" fontId="0" fillId="2" borderId="12" xfId="0" applyFont="1" applyFill="1" applyBorder="1" applyAlignment="1">
      <alignment horizontal="center" vertical="center" wrapText="1"/>
    </xf>
    <xf numFmtId="44" fontId="0" fillId="2" borderId="12" xfId="0" applyNumberFormat="1" applyFont="1" applyFill="1" applyBorder="1" applyAlignment="1">
      <alignment horizontal="center" vertical="center" wrapText="1"/>
    </xf>
    <xf numFmtId="44" fontId="0" fillId="6" borderId="12" xfId="0" applyNumberFormat="1" applyFont="1" applyFill="1" applyBorder="1" applyAlignment="1">
      <alignment horizontal="center" vertical="center" wrapText="1"/>
    </xf>
    <xf numFmtId="44" fontId="3" fillId="0" borderId="19" xfId="0" applyNumberFormat="1" applyFont="1" applyBorder="1" applyAlignment="1">
      <alignment horizontal="center" vertical="center" wrapText="1"/>
    </xf>
    <xf numFmtId="0" fontId="2" fillId="5" borderId="26" xfId="0" applyFont="1" applyFill="1" applyBorder="1" applyAlignment="1">
      <alignment horizontal="center" vertical="center" wrapText="1"/>
    </xf>
    <xf numFmtId="0" fontId="0" fillId="5" borderId="26" xfId="0" applyFill="1" applyBorder="1" applyAlignment="1">
      <alignment horizontal="center" vertical="center" wrapText="1"/>
    </xf>
    <xf numFmtId="0" fontId="9"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44" fontId="9" fillId="0" borderId="3"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0" fontId="0" fillId="0" borderId="28" xfId="0" applyBorder="1" applyAlignment="1">
      <alignment horizontal="center" vertical="center" wrapText="1"/>
    </xf>
    <xf numFmtId="0" fontId="0" fillId="0" borderId="28" xfId="0" applyBorder="1" applyAlignment="1">
      <alignment horizontal="left" vertical="center" wrapText="1"/>
    </xf>
    <xf numFmtId="0" fontId="0" fillId="0" borderId="29" xfId="0" applyBorder="1" applyAlignment="1">
      <alignment horizontal="center" vertical="center" wrapText="1"/>
    </xf>
    <xf numFmtId="0" fontId="0" fillId="0" borderId="29" xfId="0" applyBorder="1" applyAlignment="1">
      <alignment horizontal="left" vertical="center" wrapText="1"/>
    </xf>
    <xf numFmtId="0" fontId="0" fillId="0" borderId="29" xfId="0" applyBorder="1" applyAlignment="1">
      <alignment vertical="center" wrapText="1"/>
    </xf>
    <xf numFmtId="44" fontId="0" fillId="0" borderId="29" xfId="0" applyNumberFormat="1" applyBorder="1" applyAlignment="1">
      <alignment horizontal="center" vertical="center" wrapText="1"/>
    </xf>
    <xf numFmtId="0" fontId="0" fillId="0" borderId="32" xfId="0" applyBorder="1" applyAlignment="1">
      <alignment horizontal="center" vertical="center" wrapText="1"/>
    </xf>
    <xf numFmtId="44" fontId="0" fillId="0" borderId="32" xfId="0" applyNumberFormat="1" applyBorder="1" applyAlignment="1">
      <alignment horizontal="center" vertical="center" wrapText="1"/>
    </xf>
    <xf numFmtId="0" fontId="0" fillId="0" borderId="33" xfId="0" applyBorder="1" applyAlignment="1">
      <alignment vertical="center" wrapText="1"/>
    </xf>
    <xf numFmtId="0" fontId="0" fillId="0" borderId="33" xfId="0" applyBorder="1" applyAlignment="1">
      <alignment horizontal="center" vertical="center" wrapText="1"/>
    </xf>
    <xf numFmtId="10" fontId="0" fillId="0" borderId="33" xfId="1" applyNumberFormat="1" applyFont="1" applyBorder="1" applyAlignment="1">
      <alignment horizontal="center" vertical="center" wrapText="1"/>
    </xf>
    <xf numFmtId="0" fontId="0" fillId="0" borderId="30" xfId="0" applyBorder="1" applyAlignment="1">
      <alignment horizontal="left" vertical="center" wrapText="1"/>
    </xf>
    <xf numFmtId="0" fontId="4" fillId="0" borderId="33" xfId="0" applyFont="1" applyBorder="1" applyAlignment="1">
      <alignment vertical="center" wrapText="1"/>
    </xf>
    <xf numFmtId="0" fontId="6" fillId="0" borderId="44" xfId="0" applyFont="1" applyBorder="1" applyAlignment="1">
      <alignment horizontal="center" vertical="center" wrapText="1"/>
    </xf>
    <xf numFmtId="44" fontId="6" fillId="0" borderId="45" xfId="0" applyNumberFormat="1" applyFont="1" applyBorder="1" applyAlignment="1">
      <alignment horizontal="center" vertical="center" wrapText="1"/>
    </xf>
    <xf numFmtId="2" fontId="0" fillId="0" borderId="12"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2" fillId="0" borderId="33" xfId="0" applyFont="1" applyBorder="1" applyAlignment="1">
      <alignment horizontal="left" vertical="center" wrapText="1"/>
    </xf>
    <xf numFmtId="44" fontId="2" fillId="5" borderId="27"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2" fontId="6" fillId="0" borderId="6" xfId="0" applyNumberFormat="1" applyFont="1" applyBorder="1" applyAlignment="1">
      <alignment horizontal="center" vertical="center" wrapText="1"/>
    </xf>
    <xf numFmtId="0" fontId="6" fillId="0" borderId="7" xfId="0" applyFont="1" applyBorder="1" applyAlignment="1">
      <alignment horizontal="left" vertical="center" wrapText="1"/>
    </xf>
    <xf numFmtId="0" fontId="6" fillId="0" borderId="16" xfId="0" applyFont="1" applyBorder="1" applyAlignment="1">
      <alignment horizontal="left" vertical="center" wrapText="1"/>
    </xf>
    <xf numFmtId="0" fontId="10" fillId="0" borderId="9"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0" fillId="0" borderId="46" xfId="0"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16" xfId="0" applyBorder="1" applyAlignment="1">
      <alignment horizontal="center" vertical="center" wrapText="1"/>
    </xf>
    <xf numFmtId="0" fontId="12" fillId="0" borderId="15" xfId="0" applyFont="1" applyBorder="1" applyAlignment="1">
      <alignment horizontal="center" vertical="center" wrapText="1"/>
    </xf>
    <xf numFmtId="0" fontId="12" fillId="0" borderId="12" xfId="0" applyNumberFormat="1" applyFont="1" applyBorder="1" applyAlignment="1">
      <alignment horizontal="center" vertical="center" wrapText="1"/>
    </xf>
    <xf numFmtId="0" fontId="12" fillId="0" borderId="12" xfId="0" applyFont="1" applyBorder="1" applyAlignment="1">
      <alignment horizontal="left" vertical="center" wrapText="1"/>
    </xf>
    <xf numFmtId="0" fontId="12" fillId="0" borderId="12" xfId="0" applyFont="1" applyBorder="1" applyAlignment="1">
      <alignment horizontal="center" vertical="center" wrapText="1"/>
    </xf>
    <xf numFmtId="10" fontId="6" fillId="0" borderId="3" xfId="1" applyNumberFormat="1" applyFont="1" applyBorder="1" applyAlignment="1">
      <alignment horizontal="center" vertical="center" wrapText="1"/>
    </xf>
    <xf numFmtId="2" fontId="10" fillId="0" borderId="4" xfId="0" applyNumberFormat="1" applyFont="1" applyFill="1" applyBorder="1" applyAlignment="1">
      <alignment horizontal="center" vertical="center" wrapText="1"/>
    </xf>
    <xf numFmtId="2" fontId="11" fillId="0" borderId="5" xfId="0" applyNumberFormat="1" applyFont="1" applyBorder="1" applyAlignment="1">
      <alignment horizontal="center" vertical="center" wrapText="1"/>
    </xf>
    <xf numFmtId="14" fontId="11" fillId="0" borderId="5" xfId="0" applyNumberFormat="1" applyFont="1" applyBorder="1" applyAlignment="1">
      <alignment horizontal="center" vertical="center" wrapText="1"/>
    </xf>
    <xf numFmtId="44" fontId="2" fillId="4" borderId="12" xfId="0" applyNumberFormat="1" applyFont="1" applyFill="1" applyBorder="1" applyAlignment="1">
      <alignment horizontal="center" vertical="center" wrapText="1"/>
    </xf>
    <xf numFmtId="0" fontId="5" fillId="0" borderId="3" xfId="0" applyFont="1" applyBorder="1" applyAlignment="1">
      <alignment vertical="center" wrapText="1"/>
    </xf>
    <xf numFmtId="0" fontId="6" fillId="0" borderId="3" xfId="0" applyFont="1" applyBorder="1" applyAlignment="1">
      <alignment vertical="center" wrapText="1"/>
    </xf>
    <xf numFmtId="0" fontId="6" fillId="0" borderId="6" xfId="0" applyFont="1" applyBorder="1" applyAlignment="1">
      <alignment vertical="center" wrapText="1"/>
    </xf>
    <xf numFmtId="0" fontId="0" fillId="0" borderId="16" xfId="0" applyBorder="1" applyAlignment="1">
      <alignment vertical="center" wrapText="1"/>
    </xf>
    <xf numFmtId="0" fontId="2" fillId="0" borderId="11" xfId="0" applyFont="1" applyBorder="1" applyAlignment="1">
      <alignment vertical="center" wrapText="1"/>
    </xf>
    <xf numFmtId="0" fontId="0" fillId="2" borderId="12" xfId="0" applyFont="1" applyFill="1" applyBorder="1" applyAlignment="1">
      <alignment vertical="center" wrapText="1"/>
    </xf>
    <xf numFmtId="0" fontId="0" fillId="0" borderId="32" xfId="0" applyBorder="1" applyAlignment="1">
      <alignment vertical="center" wrapText="1"/>
    </xf>
    <xf numFmtId="0" fontId="0" fillId="0" borderId="46" xfId="0" applyBorder="1" applyAlignment="1">
      <alignment vertical="center" wrapText="1"/>
    </xf>
    <xf numFmtId="0" fontId="0" fillId="0" borderId="0" xfId="0" applyAlignment="1">
      <alignment vertical="center" wrapText="1"/>
    </xf>
    <xf numFmtId="0" fontId="2" fillId="0" borderId="53" xfId="0" applyFont="1" applyBorder="1" applyAlignment="1">
      <alignment horizontal="center" vertical="center" wrapText="1"/>
    </xf>
    <xf numFmtId="44" fontId="2" fillId="0" borderId="54" xfId="0" applyNumberFormat="1" applyFont="1" applyBorder="1" applyAlignment="1">
      <alignment horizontal="center" vertical="center" wrapText="1"/>
    </xf>
    <xf numFmtId="0" fontId="0" fillId="5" borderId="55" xfId="0" applyFill="1" applyBorder="1" applyAlignment="1">
      <alignment horizontal="center" vertical="center" wrapText="1"/>
    </xf>
    <xf numFmtId="44" fontId="0" fillId="5" borderId="56" xfId="0" applyNumberFormat="1" applyFill="1" applyBorder="1" applyAlignment="1">
      <alignment horizontal="center" vertical="center" wrapText="1"/>
    </xf>
    <xf numFmtId="0" fontId="0" fillId="4" borderId="55" xfId="0" applyFill="1" applyBorder="1" applyAlignment="1">
      <alignment horizontal="center" vertical="center" wrapText="1"/>
    </xf>
    <xf numFmtId="44" fontId="0" fillId="4" borderId="56" xfId="0" applyNumberFormat="1" applyFill="1" applyBorder="1" applyAlignment="1">
      <alignment horizontal="center" vertical="center" wrapText="1"/>
    </xf>
    <xf numFmtId="10" fontId="0" fillId="0" borderId="55" xfId="0" applyNumberFormat="1" applyBorder="1" applyAlignment="1">
      <alignment horizontal="center" vertical="center" wrapText="1"/>
    </xf>
    <xf numFmtId="44" fontId="0" fillId="0" borderId="56" xfId="0" applyNumberForma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2" fontId="10" fillId="0" borderId="4" xfId="0" applyNumberFormat="1" applyFont="1" applyFill="1" applyBorder="1" applyAlignment="1">
      <alignment horizontal="left" vertical="center" wrapText="1"/>
    </xf>
    <xf numFmtId="44" fontId="2" fillId="0" borderId="11" xfId="0" applyNumberFormat="1" applyFont="1" applyBorder="1" applyAlignment="1">
      <alignment horizontal="center" vertical="center" wrapText="1"/>
    </xf>
    <xf numFmtId="44" fontId="0" fillId="5" borderId="26" xfId="0" applyNumberFormat="1" applyFill="1" applyBorder="1" applyAlignment="1">
      <alignment horizontal="center" vertical="center" wrapText="1"/>
    </xf>
    <xf numFmtId="44" fontId="0" fillId="0" borderId="33" xfId="0" applyNumberFormat="1" applyBorder="1" applyAlignment="1">
      <alignment horizontal="center" vertical="center" wrapText="1"/>
    </xf>
    <xf numFmtId="44" fontId="2" fillId="0" borderId="29" xfId="0" applyNumberFormat="1" applyFont="1" applyBorder="1" applyAlignment="1">
      <alignment horizontal="left" vertical="center" wrapText="1"/>
    </xf>
    <xf numFmtId="0" fontId="5" fillId="0" borderId="15" xfId="0" applyFont="1" applyBorder="1" applyAlignment="1">
      <alignment horizontal="center" vertical="center" wrapText="1"/>
    </xf>
    <xf numFmtId="0" fontId="5" fillId="0" borderId="2" xfId="0" applyFont="1" applyBorder="1" applyAlignment="1">
      <alignment horizontal="center" vertical="center" wrapText="1"/>
    </xf>
    <xf numFmtId="44" fontId="5" fillId="0" borderId="19" xfId="0" applyNumberFormat="1" applyFont="1" applyBorder="1" applyAlignment="1">
      <alignment horizontal="center" vertical="center" wrapText="1"/>
    </xf>
    <xf numFmtId="44" fontId="5" fillId="0" borderId="20" xfId="0" applyNumberFormat="1" applyFont="1" applyBorder="1" applyAlignment="1">
      <alignment horizontal="center" vertical="center" wrapText="1"/>
    </xf>
    <xf numFmtId="44" fontId="12" fillId="0" borderId="19" xfId="0" applyNumberFormat="1" applyFont="1" applyBorder="1" applyAlignment="1">
      <alignment horizontal="center" vertical="center" wrapText="1"/>
    </xf>
    <xf numFmtId="44" fontId="5" fillId="0" borderId="13" xfId="0" applyNumberFormat="1" applyFont="1" applyBorder="1" applyAlignment="1">
      <alignment horizontal="center" vertical="center" wrapText="1"/>
    </xf>
    <xf numFmtId="2" fontId="5" fillId="0" borderId="12" xfId="0" applyNumberFormat="1" applyFont="1" applyBorder="1" applyAlignment="1">
      <alignment horizontal="center" vertical="center" wrapText="1"/>
    </xf>
    <xf numFmtId="2" fontId="12" fillId="0" borderId="12" xfId="0" applyNumberFormat="1" applyFont="1" applyBorder="1" applyAlignment="1">
      <alignment horizontal="center" vertical="center" wrapText="1"/>
    </xf>
    <xf numFmtId="2" fontId="6" fillId="0" borderId="12" xfId="0" applyNumberFormat="1" applyFont="1" applyBorder="1" applyAlignment="1">
      <alignment horizontal="center" vertical="center" wrapText="1"/>
    </xf>
    <xf numFmtId="44" fontId="5" fillId="0" borderId="12" xfId="0" applyNumberFormat="1" applyFont="1" applyBorder="1" applyAlignment="1">
      <alignment horizontal="center" vertical="center" wrapText="1"/>
    </xf>
    <xf numFmtId="44" fontId="12" fillId="0" borderId="1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2" fillId="0" borderId="59" xfId="0" applyFont="1" applyBorder="1" applyAlignment="1">
      <alignment horizontal="center" vertical="center" wrapText="1"/>
    </xf>
    <xf numFmtId="44" fontId="2" fillId="0" borderId="59" xfId="0" applyNumberFormat="1" applyFont="1" applyBorder="1" applyAlignment="1">
      <alignment horizontal="center" vertical="center" wrapText="1"/>
    </xf>
    <xf numFmtId="0" fontId="2" fillId="0" borderId="60" xfId="0" applyFont="1" applyBorder="1" applyAlignment="1">
      <alignment horizontal="center" vertical="center" wrapText="1"/>
    </xf>
    <xf numFmtId="44" fontId="13" fillId="5" borderId="12" xfId="0" applyNumberFormat="1" applyFont="1" applyFill="1" applyBorder="1" applyAlignment="1">
      <alignment horizontal="center" vertical="center" wrapText="1"/>
    </xf>
    <xf numFmtId="10" fontId="4" fillId="5" borderId="62" xfId="1" applyNumberFormat="1" applyFont="1" applyFill="1" applyBorder="1" applyAlignment="1">
      <alignment horizontal="center" vertical="center" wrapText="1"/>
    </xf>
    <xf numFmtId="0" fontId="2" fillId="5" borderId="12" xfId="0" applyFont="1" applyFill="1" applyBorder="1" applyAlignment="1">
      <alignment horizontal="center" vertical="center" wrapText="1"/>
    </xf>
    <xf numFmtId="0" fontId="0" fillId="0" borderId="68" xfId="0" applyBorder="1" applyAlignment="1">
      <alignment vertical="center" wrapText="1"/>
    </xf>
    <xf numFmtId="0" fontId="0" fillId="0" borderId="69" xfId="0" applyBorder="1" applyAlignment="1">
      <alignment horizontal="center" vertical="center" wrapText="1"/>
    </xf>
    <xf numFmtId="0" fontId="0" fillId="0" borderId="0" xfId="0" applyBorder="1" applyAlignment="1">
      <alignment vertical="center" wrapText="1"/>
    </xf>
    <xf numFmtId="0" fontId="2" fillId="0" borderId="73" xfId="0" applyFont="1" applyBorder="1" applyAlignment="1">
      <alignment horizontal="left" vertical="center" wrapText="1"/>
    </xf>
    <xf numFmtId="0" fontId="4" fillId="0" borderId="73" xfId="0" applyFont="1" applyBorder="1" applyAlignment="1">
      <alignment vertical="center" wrapText="1"/>
    </xf>
    <xf numFmtId="0" fontId="0" fillId="0" borderId="73" xfId="0" applyBorder="1" applyAlignment="1">
      <alignment horizontal="center" vertical="center" wrapText="1"/>
    </xf>
    <xf numFmtId="0" fontId="0" fillId="0" borderId="76" xfId="0" applyBorder="1" applyAlignment="1">
      <alignment vertical="center" wrapText="1"/>
    </xf>
    <xf numFmtId="0" fontId="2" fillId="0" borderId="29" xfId="0" applyFont="1" applyBorder="1" applyAlignment="1">
      <alignment horizontal="left" vertical="center" wrapText="1"/>
    </xf>
    <xf numFmtId="0" fontId="0" fillId="0" borderId="30" xfId="0" applyBorder="1" applyAlignment="1">
      <alignment vertical="center" wrapText="1"/>
    </xf>
    <xf numFmtId="0" fontId="0" fillId="0" borderId="31" xfId="0" applyBorder="1" applyAlignment="1">
      <alignment vertical="center" wrapText="1"/>
    </xf>
    <xf numFmtId="1" fontId="0" fillId="0" borderId="31" xfId="0" applyNumberFormat="1" applyBorder="1" applyAlignment="1">
      <alignment vertical="center" wrapText="1"/>
    </xf>
    <xf numFmtId="0" fontId="0" fillId="0" borderId="3" xfId="0" applyBorder="1"/>
    <xf numFmtId="0" fontId="0" fillId="0" borderId="1" xfId="0" applyBorder="1"/>
    <xf numFmtId="14" fontId="11" fillId="0" borderId="78" xfId="0" applyNumberFormat="1" applyFont="1" applyBorder="1" applyAlignment="1">
      <alignment horizontal="center" vertical="center" wrapText="1"/>
    </xf>
    <xf numFmtId="0" fontId="10" fillId="0" borderId="6" xfId="0" applyFont="1" applyBorder="1" applyAlignment="1">
      <alignment horizontal="center" vertical="center" wrapText="1"/>
    </xf>
    <xf numFmtId="44" fontId="10" fillId="0" borderId="77" xfId="0" applyNumberFormat="1" applyFont="1" applyFill="1" applyBorder="1" applyAlignment="1">
      <alignment horizontal="center" vertical="center" wrapText="1"/>
    </xf>
    <xf numFmtId="10" fontId="11" fillId="0" borderId="78" xfId="1" applyNumberFormat="1" applyFont="1" applyBorder="1" applyAlignment="1">
      <alignment horizontal="center" vertical="center" wrapText="1"/>
    </xf>
    <xf numFmtId="0" fontId="0" fillId="0" borderId="16" xfId="0" applyBorder="1"/>
    <xf numFmtId="0" fontId="0" fillId="0" borderId="16" xfId="0" applyBorder="1" applyAlignment="1"/>
    <xf numFmtId="0" fontId="0" fillId="0" borderId="2" xfId="0" applyBorder="1"/>
    <xf numFmtId="0" fontId="4" fillId="0" borderId="79" xfId="0" applyFont="1" applyBorder="1" applyAlignment="1">
      <alignment horizontal="center" vertical="center"/>
    </xf>
    <xf numFmtId="10" fontId="4" fillId="7" borderId="79" xfId="1" applyNumberFormat="1" applyFont="1" applyFill="1" applyBorder="1" applyAlignment="1">
      <alignment horizontal="center" vertical="center"/>
    </xf>
    <xf numFmtId="10" fontId="4" fillId="0" borderId="79" xfId="1" applyNumberFormat="1" applyFont="1" applyFill="1" applyBorder="1" applyAlignment="1">
      <alignment horizontal="center" vertical="center"/>
    </xf>
    <xf numFmtId="44" fontId="4" fillId="0" borderId="79" xfId="0" applyNumberFormat="1" applyFont="1" applyBorder="1" applyAlignment="1">
      <alignment horizontal="center" vertical="center"/>
    </xf>
    <xf numFmtId="44" fontId="4" fillId="0" borderId="79" xfId="0" applyNumberFormat="1" applyFont="1" applyFill="1" applyBorder="1" applyAlignment="1">
      <alignment horizontal="center" vertical="center"/>
    </xf>
    <xf numFmtId="0" fontId="0" fillId="0" borderId="6" xfId="0" applyBorder="1"/>
    <xf numFmtId="0" fontId="0" fillId="0" borderId="6" xfId="0" applyBorder="1" applyAlignment="1"/>
    <xf numFmtId="0" fontId="0" fillId="0" borderId="1" xfId="0" applyBorder="1" applyAlignment="1"/>
    <xf numFmtId="0" fontId="0" fillId="0" borderId="79" xfId="0" applyBorder="1" applyAlignment="1">
      <alignment horizontal="center"/>
    </xf>
    <xf numFmtId="44" fontId="0" fillId="0" borderId="79" xfId="0" applyNumberFormat="1" applyBorder="1"/>
    <xf numFmtId="10" fontId="0" fillId="3" borderId="79" xfId="0" applyNumberFormat="1" applyFill="1" applyBorder="1" applyAlignment="1">
      <alignment horizontal="center"/>
    </xf>
    <xf numFmtId="10" fontId="0" fillId="3" borderId="79" xfId="0" applyNumberFormat="1" applyFill="1" applyBorder="1" applyAlignment="1">
      <alignment horizontal="center" vertical="center"/>
    </xf>
    <xf numFmtId="0" fontId="0" fillId="0" borderId="3" xfId="0" applyBorder="1" applyAlignment="1"/>
    <xf numFmtId="1" fontId="11" fillId="0" borderId="5" xfId="0" applyNumberFormat="1" applyFont="1" applyBorder="1" applyAlignment="1">
      <alignment horizontal="center" vertical="center" wrapText="1"/>
    </xf>
    <xf numFmtId="1" fontId="11" fillId="0" borderId="78" xfId="0" applyNumberFormat="1" applyFont="1" applyBorder="1" applyAlignment="1">
      <alignment horizontal="center" vertical="center" wrapText="1"/>
    </xf>
    <xf numFmtId="0" fontId="0" fillId="0" borderId="9" xfId="0" applyBorder="1"/>
    <xf numFmtId="0" fontId="0" fillId="0" borderId="80" xfId="0" applyBorder="1" applyAlignment="1">
      <alignment horizontal="center"/>
    </xf>
    <xf numFmtId="10" fontId="0" fillId="3" borderId="80" xfId="1" applyNumberFormat="1" applyFont="1" applyFill="1" applyBorder="1" applyAlignment="1">
      <alignment horizontal="center"/>
    </xf>
    <xf numFmtId="0" fontId="0" fillId="0" borderId="81" xfId="0" applyBorder="1" applyAlignment="1">
      <alignment horizontal="center"/>
    </xf>
    <xf numFmtId="44" fontId="0" fillId="0" borderId="81" xfId="0" applyNumberFormat="1" applyBorder="1"/>
    <xf numFmtId="0" fontId="6" fillId="0" borderId="3" xfId="0" applyFont="1" applyBorder="1" applyAlignment="1">
      <alignment horizontal="center" vertical="center" wrapText="1"/>
    </xf>
    <xf numFmtId="0" fontId="7" fillId="0" borderId="84" xfId="0" applyFont="1" applyBorder="1" applyAlignment="1">
      <alignment vertical="center" wrapText="1"/>
    </xf>
    <xf numFmtId="0" fontId="7" fillId="0" borderId="85" xfId="0" applyFont="1" applyBorder="1" applyAlignment="1">
      <alignment vertical="center" wrapText="1"/>
    </xf>
    <xf numFmtId="0" fontId="7" fillId="0" borderId="44" xfId="0" applyFont="1" applyBorder="1" applyAlignment="1">
      <alignment vertical="center" wrapText="1"/>
    </xf>
    <xf numFmtId="0" fontId="7" fillId="0" borderId="45" xfId="0" applyFont="1" applyBorder="1" applyAlignment="1">
      <alignment vertical="center" wrapText="1"/>
    </xf>
    <xf numFmtId="0" fontId="14" fillId="0" borderId="0" xfId="2" applyFont="1" applyProtection="1"/>
    <xf numFmtId="0" fontId="14" fillId="0" borderId="3" xfId="2" applyFont="1" applyBorder="1" applyProtection="1"/>
    <xf numFmtId="0" fontId="15" fillId="0" borderId="0" xfId="2" applyFont="1" applyProtection="1"/>
    <xf numFmtId="0" fontId="15" fillId="0" borderId="0" xfId="2" applyFont="1" applyAlignment="1" applyProtection="1">
      <alignment vertical="top"/>
    </xf>
    <xf numFmtId="10" fontId="16" fillId="0" borderId="86" xfId="2" applyNumberFormat="1" applyFont="1" applyFill="1" applyBorder="1" applyAlignment="1" applyProtection="1">
      <alignment horizontal="center"/>
    </xf>
    <xf numFmtId="0" fontId="17" fillId="0" borderId="86" xfId="2" applyFont="1" applyFill="1" applyBorder="1" applyAlignment="1" applyProtection="1">
      <alignment horizontal="center" vertical="center" wrapText="1"/>
    </xf>
    <xf numFmtId="0" fontId="17" fillId="0" borderId="86" xfId="2" applyFont="1" applyBorder="1" applyAlignment="1" applyProtection="1">
      <alignment horizontal="center"/>
    </xf>
    <xf numFmtId="0" fontId="17" fillId="0" borderId="3" xfId="3" applyFont="1" applyBorder="1" applyAlignment="1" applyProtection="1">
      <alignment horizontal="left" vertical="top"/>
    </xf>
    <xf numFmtId="0" fontId="14" fillId="0" borderId="3" xfId="2" applyFont="1" applyBorder="1" applyAlignment="1" applyProtection="1">
      <alignment horizontal="center" vertical="center"/>
    </xf>
    <xf numFmtId="0" fontId="14" fillId="0" borderId="6" xfId="2" applyFont="1" applyBorder="1" applyProtection="1"/>
    <xf numFmtId="0" fontId="14" fillId="0" borderId="3" xfId="2" applyFont="1" applyFill="1" applyBorder="1" applyProtection="1"/>
    <xf numFmtId="164" fontId="14" fillId="0" borderId="3" xfId="2" applyNumberFormat="1" applyFont="1" applyFill="1" applyBorder="1" applyAlignment="1" applyProtection="1">
      <protection locked="0"/>
    </xf>
    <xf numFmtId="164" fontId="14" fillId="0" borderId="3" xfId="2" applyNumberFormat="1" applyFont="1" applyFill="1" applyBorder="1" applyAlignment="1" applyProtection="1"/>
    <xf numFmtId="0" fontId="14" fillId="0" borderId="3" xfId="2" applyFont="1" applyFill="1" applyBorder="1" applyAlignment="1" applyProtection="1"/>
    <xf numFmtId="0" fontId="14" fillId="0" borderId="3" xfId="2" applyFont="1" applyFill="1" applyBorder="1" applyAlignment="1" applyProtection="1">
      <alignment horizontal="right"/>
    </xf>
    <xf numFmtId="0" fontId="14" fillId="0" borderId="3" xfId="2" applyFont="1" applyFill="1" applyBorder="1" applyAlignment="1" applyProtection="1">
      <alignment horizontal="right" vertical="center"/>
    </xf>
    <xf numFmtId="0" fontId="14" fillId="0" borderId="7" xfId="2" applyFont="1" applyBorder="1" applyProtection="1"/>
    <xf numFmtId="0" fontId="14" fillId="0" borderId="0" xfId="2" applyFont="1" applyAlignment="1" applyProtection="1">
      <alignment wrapText="1"/>
    </xf>
    <xf numFmtId="10" fontId="16" fillId="0" borderId="86" xfId="2" applyNumberFormat="1" applyFont="1" applyFill="1" applyBorder="1" applyAlignment="1" applyProtection="1">
      <alignment horizontal="center" wrapText="1"/>
    </xf>
    <xf numFmtId="0" fontId="17" fillId="0" borderId="86" xfId="2" applyFont="1" applyBorder="1" applyAlignment="1" applyProtection="1">
      <alignment horizontal="center" wrapText="1"/>
    </xf>
    <xf numFmtId="0" fontId="19" fillId="0" borderId="9" xfId="2" applyFont="1" applyBorder="1" applyAlignment="1" applyProtection="1">
      <alignment horizontal="center" vertical="top"/>
    </xf>
    <xf numFmtId="0" fontId="14" fillId="0" borderId="3" xfId="2" applyFont="1" applyBorder="1" applyAlignment="1" applyProtection="1">
      <alignment horizontal="center" vertical="top"/>
    </xf>
    <xf numFmtId="4" fontId="17" fillId="0" borderId="0" xfId="2" applyNumberFormat="1" applyFont="1" applyFill="1" applyBorder="1" applyAlignment="1" applyProtection="1">
      <alignment horizontal="center" vertical="center"/>
    </xf>
    <xf numFmtId="10" fontId="22" fillId="9" borderId="0" xfId="2" applyNumberFormat="1" applyFont="1" applyFill="1" applyBorder="1" applyAlignment="1" applyProtection="1">
      <alignment horizontal="center" vertical="center"/>
    </xf>
    <xf numFmtId="0" fontId="22" fillId="9" borderId="0" xfId="2" applyFont="1" applyFill="1" applyBorder="1" applyAlignment="1" applyProtection="1">
      <alignment horizontal="center" vertical="center" wrapText="1"/>
    </xf>
    <xf numFmtId="10" fontId="14" fillId="0" borderId="86" xfId="2" applyNumberFormat="1" applyFont="1" applyFill="1" applyBorder="1" applyAlignment="1" applyProtection="1">
      <alignment horizontal="center" vertical="center"/>
    </xf>
    <xf numFmtId="10" fontId="14" fillId="10" borderId="86" xfId="2" applyNumberFormat="1" applyFont="1" applyFill="1" applyBorder="1" applyAlignment="1" applyProtection="1">
      <alignment horizontal="center" vertical="center"/>
    </xf>
    <xf numFmtId="4" fontId="17" fillId="0" borderId="86" xfId="2" applyNumberFormat="1" applyFont="1" applyFill="1" applyBorder="1" applyAlignment="1" applyProtection="1">
      <alignment horizontal="center" vertical="center"/>
    </xf>
    <xf numFmtId="0" fontId="14" fillId="11" borderId="86" xfId="2" applyFont="1" applyFill="1" applyBorder="1" applyAlignment="1" applyProtection="1">
      <alignment horizontal="center" vertical="center" wrapText="1"/>
    </xf>
    <xf numFmtId="10" fontId="14" fillId="0" borderId="86" xfId="2" applyNumberFormat="1" applyFont="1" applyFill="1" applyBorder="1" applyAlignment="1" applyProtection="1">
      <alignment horizontal="center" vertical="center" wrapText="1"/>
    </xf>
    <xf numFmtId="10" fontId="14" fillId="10" borderId="86" xfId="2" applyNumberFormat="1" applyFont="1" applyFill="1" applyBorder="1" applyAlignment="1" applyProtection="1">
      <alignment horizontal="center" vertical="center" wrapText="1"/>
    </xf>
    <xf numFmtId="0" fontId="14" fillId="11" borderId="86" xfId="2" applyFont="1" applyFill="1" applyBorder="1" applyAlignment="1" applyProtection="1">
      <alignment horizontal="center" vertical="center"/>
    </xf>
    <xf numFmtId="10" fontId="17" fillId="10" borderId="86" xfId="2" applyNumberFormat="1" applyFont="1" applyFill="1" applyBorder="1" applyAlignment="1" applyProtection="1">
      <alignment horizontal="center" vertical="center"/>
    </xf>
    <xf numFmtId="0" fontId="23" fillId="0" borderId="86" xfId="2" applyFont="1" applyFill="1" applyBorder="1" applyAlignment="1" applyProtection="1">
      <alignment horizontal="center" vertical="center"/>
    </xf>
    <xf numFmtId="10" fontId="14" fillId="0" borderId="90" xfId="2" applyNumberFormat="1" applyFont="1" applyFill="1" applyBorder="1" applyAlignment="1" applyProtection="1">
      <alignment vertical="center"/>
      <protection locked="0"/>
    </xf>
    <xf numFmtId="10" fontId="14" fillId="8" borderId="5" xfId="2" applyNumberFormat="1" applyFont="1" applyFill="1" applyBorder="1" applyAlignment="1" applyProtection="1">
      <alignment horizontal="center" vertical="center"/>
      <protection locked="0"/>
    </xf>
    <xf numFmtId="0" fontId="14" fillId="0" borderId="5" xfId="3" applyFont="1" applyFill="1" applyBorder="1" applyAlignment="1" applyProtection="1">
      <alignment horizontal="left" vertical="top"/>
    </xf>
    <xf numFmtId="0" fontId="23" fillId="0" borderId="4" xfId="2" applyFont="1" applyBorder="1" applyProtection="1"/>
    <xf numFmtId="0" fontId="24" fillId="0" borderId="3" xfId="2" applyFont="1" applyBorder="1" applyAlignment="1" applyProtection="1">
      <alignment vertical="center"/>
    </xf>
    <xf numFmtId="0" fontId="24" fillId="0" borderId="3" xfId="2" applyFont="1" applyBorder="1" applyAlignment="1" applyProtection="1">
      <alignment horizontal="center" vertical="center"/>
    </xf>
    <xf numFmtId="0" fontId="17" fillId="0" borderId="0" xfId="2" applyFont="1" applyAlignment="1" applyProtection="1">
      <alignment horizontal="center"/>
    </xf>
    <xf numFmtId="0" fontId="0" fillId="0" borderId="0" xfId="0" applyAlignment="1">
      <alignment horizontal="center" vertical="center"/>
    </xf>
    <xf numFmtId="0" fontId="5" fillId="0" borderId="0" xfId="0" applyNumberFormat="1"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2" fontId="5" fillId="0" borderId="0" xfId="0" applyNumberFormat="1" applyFont="1" applyBorder="1" applyAlignment="1">
      <alignment horizontal="center" vertical="center" wrapText="1"/>
    </xf>
    <xf numFmtId="44" fontId="5" fillId="0" borderId="0" xfId="0" applyNumberFormat="1" applyFont="1" applyBorder="1" applyAlignment="1">
      <alignment horizontal="center" vertical="center" wrapText="1"/>
    </xf>
    <xf numFmtId="166" fontId="5" fillId="0" borderId="0" xfId="0" applyNumberFormat="1" applyFont="1" applyBorder="1" applyAlignment="1">
      <alignment horizontal="center" vertical="center" wrapText="1"/>
    </xf>
    <xf numFmtId="167" fontId="6" fillId="0" borderId="12" xfId="0" applyNumberFormat="1" applyFont="1" applyBorder="1" applyAlignment="1">
      <alignment horizontal="center" vertical="center" wrapText="1"/>
    </xf>
    <xf numFmtId="167" fontId="5" fillId="0" borderId="12" xfId="0" applyNumberFormat="1" applyFont="1" applyBorder="1" applyAlignment="1">
      <alignment horizontal="center" vertical="center" wrapText="1"/>
    </xf>
    <xf numFmtId="167" fontId="5" fillId="0" borderId="13" xfId="0" applyNumberFormat="1" applyFont="1" applyBorder="1" applyAlignment="1">
      <alignment horizontal="center" vertical="center" wrapText="1"/>
    </xf>
    <xf numFmtId="167" fontId="6" fillId="0" borderId="13" xfId="0" applyNumberFormat="1" applyFont="1" applyBorder="1" applyAlignment="1">
      <alignment horizontal="center" vertical="center" wrapText="1"/>
    </xf>
    <xf numFmtId="0" fontId="0" fillId="0" borderId="3" xfId="0" applyFill="1" applyBorder="1"/>
    <xf numFmtId="0" fontId="0" fillId="0" borderId="3" xfId="0" applyFill="1" applyBorder="1" applyAlignment="1">
      <alignment horizontal="center"/>
    </xf>
    <xf numFmtId="0" fontId="0" fillId="0" borderId="6" xfId="0" applyFill="1" applyBorder="1"/>
    <xf numFmtId="0" fontId="0" fillId="0" borderId="6" xfId="0" applyFill="1" applyBorder="1" applyAlignment="1">
      <alignment horizontal="center"/>
    </xf>
    <xf numFmtId="0" fontId="0" fillId="0" borderId="2" xfId="0" applyFill="1" applyBorder="1"/>
    <xf numFmtId="167" fontId="28" fillId="9" borderId="65" xfId="0" applyNumberFormat="1" applyFont="1" applyFill="1" applyBorder="1" applyAlignment="1">
      <alignment horizontal="center"/>
    </xf>
    <xf numFmtId="167" fontId="28" fillId="9" borderId="64" xfId="0" applyNumberFormat="1" applyFont="1" applyFill="1" applyBorder="1" applyAlignment="1">
      <alignment horizontal="center"/>
    </xf>
    <xf numFmtId="2" fontId="28" fillId="9" borderId="64" xfId="0" applyNumberFormat="1" applyFont="1" applyFill="1" applyBorder="1" applyAlignment="1">
      <alignment horizontal="center"/>
    </xf>
    <xf numFmtId="167" fontId="0" fillId="0" borderId="62" xfId="0" applyNumberFormat="1" applyFill="1" applyBorder="1" applyAlignment="1">
      <alignment horizontal="center" vertical="center"/>
    </xf>
    <xf numFmtId="167" fontId="0" fillId="0" borderId="12" xfId="0" applyNumberFormat="1" applyFill="1" applyBorder="1" applyAlignment="1">
      <alignment horizontal="center" vertical="center"/>
    </xf>
    <xf numFmtId="167" fontId="0" fillId="11" borderId="12" xfId="0" applyNumberFormat="1" applyFill="1" applyBorder="1" applyAlignment="1">
      <alignment horizontal="center" vertical="center"/>
    </xf>
    <xf numFmtId="0" fontId="0" fillId="0" borderId="12" xfId="0" applyFill="1" applyBorder="1" applyAlignment="1">
      <alignment horizontal="left" vertical="center" wrapText="1"/>
    </xf>
    <xf numFmtId="0" fontId="0" fillId="11" borderId="61" xfId="0" applyFill="1" applyBorder="1" applyAlignment="1">
      <alignment horizontal="center" vertical="center"/>
    </xf>
    <xf numFmtId="0" fontId="2" fillId="0" borderId="60" xfId="0" applyFont="1" applyFill="1" applyBorder="1" applyAlignment="1">
      <alignment horizontal="center" wrapText="1"/>
    </xf>
    <xf numFmtId="0" fontId="2" fillId="0" borderId="59" xfId="0" applyFont="1" applyFill="1" applyBorder="1" applyAlignment="1">
      <alignment horizontal="center" vertical="center" wrapText="1"/>
    </xf>
    <xf numFmtId="0" fontId="2" fillId="0" borderId="59" xfId="0" applyFont="1" applyFill="1" applyBorder="1" applyAlignment="1">
      <alignment horizontal="center" vertical="center"/>
    </xf>
    <xf numFmtId="0" fontId="2" fillId="0" borderId="58" xfId="0" applyFont="1" applyFill="1" applyBorder="1" applyAlignment="1">
      <alignment horizontal="center" vertical="center"/>
    </xf>
    <xf numFmtId="0" fontId="30" fillId="0" borderId="92" xfId="0" applyFont="1" applyFill="1" applyBorder="1" applyAlignment="1">
      <alignment vertical="center"/>
    </xf>
    <xf numFmtId="0" fontId="0" fillId="0" borderId="6" xfId="0" applyFill="1" applyBorder="1" applyAlignment="1">
      <alignment horizontal="center" vertical="center"/>
    </xf>
    <xf numFmtId="10" fontId="2" fillId="0" borderId="6" xfId="0" applyNumberFormat="1" applyFont="1" applyFill="1" applyBorder="1" applyAlignment="1">
      <alignment horizontal="left" vertical="center"/>
    </xf>
    <xf numFmtId="0" fontId="2" fillId="0" borderId="6"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6" xfId="0" applyFont="1" applyFill="1" applyBorder="1" applyAlignment="1">
      <alignment vertical="center" wrapText="1"/>
    </xf>
    <xf numFmtId="10" fontId="2" fillId="0" borderId="84" xfId="0" applyNumberFormat="1" applyFont="1" applyFill="1" applyBorder="1" applyAlignment="1">
      <alignment vertical="center"/>
    </xf>
    <xf numFmtId="0" fontId="2" fillId="0" borderId="6" xfId="0" applyFont="1" applyFill="1" applyBorder="1" applyAlignment="1">
      <alignment vertical="center"/>
    </xf>
    <xf numFmtId="0" fontId="0" fillId="0" borderId="3" xfId="0" applyFill="1" applyBorder="1" applyAlignment="1">
      <alignment horizontal="center" vertical="center"/>
    </xf>
    <xf numFmtId="0" fontId="2" fillId="0" borderId="3" xfId="0" applyFont="1" applyFill="1" applyBorder="1" applyAlignment="1">
      <alignment horizontal="center" vertical="center"/>
    </xf>
    <xf numFmtId="0" fontId="2" fillId="0" borderId="3" xfId="0" applyFont="1" applyFill="1" applyBorder="1" applyAlignment="1">
      <alignment vertical="center" wrapText="1"/>
    </xf>
    <xf numFmtId="0" fontId="2" fillId="0" borderId="21" xfId="0" applyFont="1" applyFill="1" applyBorder="1" applyAlignment="1">
      <alignment vertical="center"/>
    </xf>
    <xf numFmtId="0" fontId="2" fillId="0" borderId="0" xfId="0" applyFont="1" applyAlignment="1">
      <alignment horizontal="right"/>
    </xf>
    <xf numFmtId="44" fontId="0" fillId="0" borderId="0" xfId="0" applyNumberFormat="1"/>
    <xf numFmtId="10" fontId="0" fillId="0" borderId="0" xfId="0" applyNumberFormat="1"/>
    <xf numFmtId="0" fontId="2" fillId="0" borderId="2" xfId="0" applyFont="1" applyFill="1" applyBorder="1" applyAlignment="1">
      <alignment vertical="center"/>
    </xf>
    <xf numFmtId="0" fontId="6" fillId="0" borderId="3" xfId="0" applyFont="1" applyBorder="1" applyAlignment="1">
      <alignment horizontal="center" vertical="center" wrapText="1"/>
    </xf>
    <xf numFmtId="2" fontId="10" fillId="0" borderId="77" xfId="0" applyNumberFormat="1" applyFont="1" applyFill="1" applyBorder="1" applyAlignment="1">
      <alignment horizontal="center" vertical="center" wrapText="1"/>
    </xf>
    <xf numFmtId="0" fontId="14" fillId="0" borderId="3" xfId="2" applyNumberFormat="1" applyFont="1" applyFill="1" applyBorder="1" applyAlignment="1" applyProtection="1">
      <alignment horizontal="center"/>
    </xf>
    <xf numFmtId="164" fontId="14" fillId="8" borderId="3" xfId="2" applyNumberFormat="1" applyFont="1" applyFill="1" applyBorder="1" applyAlignment="1" applyProtection="1">
      <alignment horizontal="left"/>
      <protection locked="0"/>
    </xf>
    <xf numFmtId="0" fontId="14" fillId="0" borderId="85" xfId="2" applyFont="1" applyBorder="1" applyAlignment="1" applyProtection="1">
      <alignment horizontal="center" vertical="center"/>
    </xf>
    <xf numFmtId="0" fontId="14" fillId="0" borderId="6" xfId="2" applyFont="1" applyBorder="1" applyAlignment="1" applyProtection="1">
      <alignment horizontal="center" vertical="center"/>
    </xf>
    <xf numFmtId="0" fontId="20" fillId="0" borderId="3" xfId="0" applyFont="1" applyBorder="1" applyAlignment="1" applyProtection="1">
      <alignment horizontal="right" vertical="center"/>
    </xf>
    <xf numFmtId="0" fontId="21" fillId="0" borderId="3" xfId="0" applyFont="1" applyBorder="1" applyAlignment="1" applyProtection="1">
      <alignment horizontal="center"/>
    </xf>
    <xf numFmtId="0" fontId="20" fillId="0" borderId="3" xfId="0" quotePrefix="1" applyNumberFormat="1" applyFont="1" applyBorder="1" applyAlignment="1" applyProtection="1">
      <alignment horizontal="left" vertical="center"/>
    </xf>
    <xf numFmtId="0" fontId="20" fillId="0" borderId="3" xfId="0" applyFont="1" applyBorder="1" applyAlignment="1" applyProtection="1">
      <alignment horizontal="left" vertical="center"/>
    </xf>
    <xf numFmtId="0" fontId="20" fillId="0" borderId="3" xfId="0" applyFont="1" applyBorder="1" applyAlignment="1" applyProtection="1">
      <alignment horizontal="center" vertical="top"/>
    </xf>
    <xf numFmtId="0" fontId="14" fillId="0" borderId="86" xfId="2" applyFont="1" applyBorder="1" applyAlignment="1" applyProtection="1">
      <alignment horizontal="center" vertical="center" wrapText="1"/>
    </xf>
    <xf numFmtId="0" fontId="17" fillId="0" borderId="87" xfId="2" applyFont="1" applyBorder="1" applyAlignment="1" applyProtection="1">
      <alignment horizontal="left" vertical="center"/>
    </xf>
    <xf numFmtId="0" fontId="14" fillId="0" borderId="3" xfId="2" applyFont="1" applyFill="1" applyBorder="1" applyAlignment="1" applyProtection="1">
      <alignment horizontal="left" vertical="center"/>
    </xf>
    <xf numFmtId="14" fontId="14" fillId="0" borderId="3" xfId="2" applyNumberFormat="1" applyFont="1" applyFill="1" applyBorder="1" applyAlignment="1" applyProtection="1">
      <alignment horizontal="left"/>
    </xf>
    <xf numFmtId="0" fontId="14" fillId="0" borderId="3" xfId="2" applyFont="1" applyFill="1" applyBorder="1" applyAlignment="1" applyProtection="1">
      <alignment horizontal="left"/>
    </xf>
    <xf numFmtId="0" fontId="17" fillId="0" borderId="5" xfId="2" applyFont="1" applyFill="1" applyBorder="1" applyAlignment="1" applyProtection="1">
      <alignment horizontal="left" vertical="center" wrapText="1"/>
    </xf>
    <xf numFmtId="0" fontId="17" fillId="0" borderId="5" xfId="2" applyFont="1" applyFill="1" applyBorder="1" applyAlignment="1" applyProtection="1">
      <alignment horizontal="left" vertical="center"/>
    </xf>
    <xf numFmtId="0" fontId="23" fillId="0" borderId="86" xfId="2" applyFont="1" applyFill="1" applyBorder="1" applyAlignment="1" applyProtection="1">
      <alignment horizontal="center" vertical="center"/>
    </xf>
    <xf numFmtId="0" fontId="23" fillId="0" borderId="86" xfId="2" applyFont="1" applyFill="1" applyBorder="1" applyAlignment="1" applyProtection="1">
      <alignment horizontal="center"/>
    </xf>
    <xf numFmtId="0" fontId="14" fillId="0" borderId="34" xfId="2" applyFont="1" applyBorder="1" applyAlignment="1" applyProtection="1">
      <alignment horizontal="center"/>
    </xf>
    <xf numFmtId="0" fontId="14" fillId="0" borderId="89" xfId="2" applyFont="1" applyBorder="1" applyAlignment="1" applyProtection="1">
      <alignment horizontal="center"/>
    </xf>
    <xf numFmtId="0" fontId="14" fillId="0" borderId="86" xfId="2" applyFont="1" applyFill="1" applyBorder="1" applyAlignment="1" applyProtection="1">
      <alignment horizontal="left" vertical="center"/>
    </xf>
    <xf numFmtId="0" fontId="14" fillId="0" borderId="86" xfId="2" applyFont="1" applyFill="1" applyBorder="1" applyAlignment="1" applyProtection="1">
      <alignment horizontal="left" vertical="center" wrapText="1"/>
    </xf>
    <xf numFmtId="0" fontId="14" fillId="0" borderId="3" xfId="2" applyFont="1" applyBorder="1" applyAlignment="1" applyProtection="1">
      <alignment horizontal="center" vertical="center"/>
    </xf>
    <xf numFmtId="0" fontId="14" fillId="0" borderId="4" xfId="2" applyFont="1" applyFill="1" applyBorder="1" applyAlignment="1" applyProtection="1">
      <alignment horizontal="center" vertical="top" wrapText="1"/>
      <protection locked="0"/>
    </xf>
    <xf numFmtId="0" fontId="14" fillId="0" borderId="90" xfId="2" applyFont="1" applyFill="1" applyBorder="1" applyAlignment="1" applyProtection="1">
      <alignment horizontal="center" vertical="top" wrapText="1"/>
      <protection locked="0"/>
    </xf>
    <xf numFmtId="0" fontId="14" fillId="0" borderId="5" xfId="3" applyFont="1" applyFill="1" applyBorder="1" applyAlignment="1" applyProtection="1">
      <alignment horizontal="left" vertical="top" wrapText="1"/>
    </xf>
    <xf numFmtId="0" fontId="17" fillId="0" borderId="4" xfId="3" applyFont="1" applyFill="1" applyBorder="1" applyAlignment="1" applyProtection="1">
      <alignment horizontal="left" vertical="top"/>
    </xf>
    <xf numFmtId="0" fontId="17" fillId="0" borderId="90" xfId="3" applyFont="1" applyFill="1" applyBorder="1" applyAlignment="1" applyProtection="1">
      <alignment horizontal="left" vertical="top"/>
    </xf>
    <xf numFmtId="4" fontId="23" fillId="0" borderId="86" xfId="2" applyNumberFormat="1" applyFont="1" applyFill="1" applyBorder="1" applyAlignment="1" applyProtection="1">
      <alignment horizontal="center" vertical="center" wrapText="1"/>
    </xf>
    <xf numFmtId="0" fontId="22" fillId="9" borderId="0" xfId="2" applyFont="1" applyFill="1" applyBorder="1" applyAlignment="1" applyProtection="1">
      <alignment horizontal="left" vertical="center" wrapText="1"/>
    </xf>
    <xf numFmtId="0" fontId="14" fillId="0" borderId="88" xfId="2" applyFont="1" applyBorder="1" applyAlignment="1" applyProtection="1">
      <alignment horizontal="center"/>
    </xf>
    <xf numFmtId="0" fontId="14" fillId="0" borderId="0" xfId="2" applyFont="1" applyBorder="1" applyAlignment="1" applyProtection="1">
      <alignment horizontal="center"/>
    </xf>
    <xf numFmtId="0" fontId="17" fillId="0" borderId="88" xfId="2" applyFont="1" applyBorder="1" applyAlignment="1" applyProtection="1">
      <alignment horizontal="center"/>
    </xf>
    <xf numFmtId="2" fontId="16" fillId="0" borderId="88" xfId="2" applyNumberFormat="1" applyFont="1" applyFill="1" applyBorder="1" applyAlignment="1" applyProtection="1">
      <alignment horizontal="center" vertical="center"/>
    </xf>
    <xf numFmtId="0" fontId="17" fillId="0" borderId="93" xfId="2" applyFont="1" applyFill="1" applyBorder="1" applyAlignment="1" applyProtection="1">
      <alignment horizontal="center" vertical="center" wrapText="1"/>
    </xf>
    <xf numFmtId="0" fontId="17" fillId="0" borderId="92" xfId="2" applyFont="1" applyFill="1" applyBorder="1" applyAlignment="1" applyProtection="1">
      <alignment horizontal="center" vertical="center" wrapText="1"/>
    </xf>
    <xf numFmtId="0" fontId="17" fillId="0" borderId="91" xfId="2" applyFont="1" applyFill="1" applyBorder="1" applyAlignment="1" applyProtection="1">
      <alignment horizontal="center" vertical="center" wrapText="1"/>
    </xf>
    <xf numFmtId="165" fontId="14" fillId="0" borderId="5" xfId="4" applyFont="1" applyFill="1" applyBorder="1" applyAlignment="1" applyProtection="1">
      <alignment horizontal="left" wrapText="1"/>
      <protection locked="0"/>
    </xf>
    <xf numFmtId="0" fontId="23" fillId="0" borderId="4" xfId="3" applyFont="1" applyFill="1" applyBorder="1" applyAlignment="1" applyProtection="1">
      <alignment horizontal="left" vertical="top"/>
    </xf>
    <xf numFmtId="0" fontId="26" fillId="0" borderId="3" xfId="2" applyFont="1" applyBorder="1" applyAlignment="1" applyProtection="1">
      <alignment horizontal="center" vertical="center"/>
    </xf>
    <xf numFmtId="0" fontId="14" fillId="0" borderId="3" xfId="2" applyFont="1" applyBorder="1" applyAlignment="1" applyProtection="1">
      <alignment horizontal="right" vertical="center"/>
    </xf>
    <xf numFmtId="14" fontId="14" fillId="0" borderId="3" xfId="2" applyNumberFormat="1" applyFont="1" applyBorder="1" applyAlignment="1" applyProtection="1">
      <alignment horizontal="right" vertical="center"/>
    </xf>
    <xf numFmtId="0" fontId="24" fillId="0" borderId="3" xfId="2" applyFont="1" applyBorder="1" applyAlignment="1" applyProtection="1">
      <alignment horizontal="right" vertical="center"/>
    </xf>
    <xf numFmtId="0" fontId="25" fillId="0" borderId="3" xfId="2" applyFont="1" applyBorder="1" applyAlignment="1" applyProtection="1">
      <alignment horizontal="center" vertical="center"/>
    </xf>
    <xf numFmtId="0" fontId="0" fillId="0" borderId="1" xfId="0" applyFill="1" applyBorder="1" applyAlignment="1">
      <alignment horizontal="center"/>
    </xf>
    <xf numFmtId="0" fontId="0" fillId="0" borderId="21" xfId="0" applyFill="1" applyBorder="1" applyAlignment="1">
      <alignment horizontal="center"/>
    </xf>
    <xf numFmtId="0" fontId="0" fillId="0" borderId="2" xfId="0" applyFill="1" applyBorder="1" applyAlignment="1">
      <alignment horizontal="center"/>
    </xf>
    <xf numFmtId="0" fontId="28" fillId="9" borderId="63" xfId="0" applyFont="1" applyFill="1" applyBorder="1" applyAlignment="1">
      <alignment horizontal="right"/>
    </xf>
    <xf numFmtId="0" fontId="28" fillId="9" borderId="64" xfId="0" applyFont="1" applyFill="1" applyBorder="1" applyAlignment="1">
      <alignment horizontal="right"/>
    </xf>
    <xf numFmtId="167" fontId="28" fillId="9" borderId="64" xfId="0" applyNumberFormat="1" applyFont="1" applyFill="1" applyBorder="1" applyAlignment="1">
      <alignment horizontal="center"/>
    </xf>
    <xf numFmtId="0" fontId="28" fillId="9" borderId="64" xfId="0" applyFont="1" applyFill="1" applyBorder="1" applyAlignment="1">
      <alignment horizontal="center"/>
    </xf>
    <xf numFmtId="167" fontId="0" fillId="10" borderId="12" xfId="0" applyNumberFormat="1" applyFill="1" applyBorder="1" applyAlignment="1">
      <alignment horizontal="center" vertical="center"/>
    </xf>
    <xf numFmtId="0" fontId="29" fillId="0" borderId="1" xfId="0" applyFont="1" applyFill="1" applyBorder="1" applyAlignment="1">
      <alignment horizontal="center" vertical="center"/>
    </xf>
    <xf numFmtId="0" fontId="29" fillId="0" borderId="21" xfId="0" applyFont="1" applyFill="1" applyBorder="1" applyAlignment="1">
      <alignment horizontal="center" vertical="center"/>
    </xf>
    <xf numFmtId="0" fontId="29" fillId="0" borderId="2" xfId="0" applyFont="1" applyFill="1" applyBorder="1" applyAlignment="1">
      <alignment horizontal="center" vertical="center"/>
    </xf>
    <xf numFmtId="0" fontId="0" fillId="0" borderId="44" xfId="0" applyFill="1" applyBorder="1" applyAlignment="1">
      <alignment horizontal="center" wrapText="1"/>
    </xf>
    <xf numFmtId="0" fontId="0" fillId="0" borderId="96" xfId="0" applyFill="1" applyBorder="1" applyAlignment="1">
      <alignment horizontal="center" wrapText="1"/>
    </xf>
    <xf numFmtId="0" fontId="0" fillId="0" borderId="82" xfId="0" applyFill="1" applyBorder="1" applyAlignment="1">
      <alignment horizontal="center" wrapText="1"/>
    </xf>
    <xf numFmtId="0" fontId="0" fillId="0" borderId="45" xfId="0" applyFill="1" applyBorder="1" applyAlignment="1">
      <alignment horizontal="center" wrapText="1"/>
    </xf>
    <xf numFmtId="0" fontId="0" fillId="0" borderId="0" xfId="0" applyFill="1" applyBorder="1" applyAlignment="1">
      <alignment horizontal="center" wrapText="1"/>
    </xf>
    <xf numFmtId="0" fontId="0" fillId="0" borderId="83" xfId="0" applyFill="1" applyBorder="1" applyAlignment="1">
      <alignment horizontal="center" wrapText="1"/>
    </xf>
    <xf numFmtId="0" fontId="0" fillId="0" borderId="84" xfId="0" applyFill="1" applyBorder="1" applyAlignment="1">
      <alignment horizontal="center" wrapText="1"/>
    </xf>
    <xf numFmtId="0" fontId="0" fillId="0" borderId="92" xfId="0" applyFill="1" applyBorder="1" applyAlignment="1">
      <alignment horizontal="center" wrapText="1"/>
    </xf>
    <xf numFmtId="0" fontId="0" fillId="0" borderId="85" xfId="0" applyFill="1" applyBorder="1" applyAlignment="1">
      <alignment horizontal="center" wrapText="1"/>
    </xf>
    <xf numFmtId="0" fontId="2" fillId="0" borderId="4" xfId="0" applyFont="1" applyFill="1" applyBorder="1" applyAlignment="1">
      <alignment horizontal="left" vertical="center"/>
    </xf>
    <xf numFmtId="0" fontId="2" fillId="0" borderId="23" xfId="0" applyFont="1" applyFill="1" applyBorder="1" applyAlignment="1">
      <alignment horizontal="left" vertical="center"/>
    </xf>
    <xf numFmtId="0" fontId="30" fillId="0" borderId="96" xfId="0" applyFont="1" applyFill="1" applyBorder="1" applyAlignment="1">
      <alignment horizontal="center" vertical="center"/>
    </xf>
    <xf numFmtId="0" fontId="30" fillId="0" borderId="82" xfId="0" applyFont="1" applyFill="1" applyBorder="1" applyAlignment="1">
      <alignment horizontal="center" vertical="center"/>
    </xf>
    <xf numFmtId="0" fontId="30" fillId="0" borderId="0" xfId="0" applyFont="1" applyFill="1" applyBorder="1" applyAlignment="1">
      <alignment horizontal="center" vertical="center"/>
    </xf>
    <xf numFmtId="0" fontId="30" fillId="0" borderId="83"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1" xfId="0" applyFill="1" applyBorder="1" applyAlignment="1">
      <alignment horizontal="right"/>
    </xf>
    <xf numFmtId="0" fontId="0" fillId="0" borderId="21" xfId="0" applyFill="1" applyBorder="1" applyAlignment="1">
      <alignment horizontal="right"/>
    </xf>
    <xf numFmtId="0" fontId="0" fillId="0" borderId="2" xfId="0" applyFill="1" applyBorder="1" applyAlignment="1">
      <alignment horizontal="right"/>
    </xf>
    <xf numFmtId="14" fontId="0" fillId="0" borderId="1" xfId="0" applyNumberFormat="1" applyFill="1" applyBorder="1" applyAlignment="1">
      <alignment horizontal="right"/>
    </xf>
    <xf numFmtId="0" fontId="0" fillId="0" borderId="98" xfId="0" applyFont="1" applyFill="1" applyBorder="1" applyAlignment="1">
      <alignment horizontal="center" vertical="center" wrapText="1"/>
    </xf>
    <xf numFmtId="0" fontId="0" fillId="0" borderId="96" xfId="0" applyFont="1" applyFill="1" applyBorder="1" applyAlignment="1">
      <alignment horizontal="center" vertical="center" wrapText="1"/>
    </xf>
    <xf numFmtId="0" fontId="0" fillId="0" borderId="9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2" fillId="0" borderId="59" xfId="0" applyFont="1" applyFill="1" applyBorder="1" applyAlignment="1">
      <alignment horizontal="center" vertical="center"/>
    </xf>
    <xf numFmtId="0" fontId="0" fillId="0" borderId="12" xfId="0" applyFill="1" applyBorder="1" applyAlignment="1">
      <alignment horizontal="center" vertical="center"/>
    </xf>
    <xf numFmtId="0" fontId="11" fillId="0" borderId="5" xfId="0" applyFont="1" applyBorder="1" applyAlignment="1">
      <alignment horizontal="left" vertical="center" wrapText="1"/>
    </xf>
    <xf numFmtId="0" fontId="10" fillId="0" borderId="4" xfId="0" applyFont="1" applyFill="1" applyBorder="1" applyAlignment="1">
      <alignment horizontal="left" vertical="center" wrapText="1"/>
    </xf>
    <xf numFmtId="44" fontId="10" fillId="0" borderId="4" xfId="0" applyNumberFormat="1" applyFont="1" applyFill="1" applyBorder="1" applyAlignment="1">
      <alignment horizontal="left" vertical="center" wrapText="1"/>
    </xf>
    <xf numFmtId="44" fontId="11" fillId="0" borderId="5" xfId="0" applyNumberFormat="1" applyFont="1" applyBorder="1" applyAlignment="1">
      <alignment horizontal="left" vertical="center" wrapText="1"/>
    </xf>
    <xf numFmtId="0" fontId="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83" xfId="0" applyFont="1" applyBorder="1" applyAlignment="1">
      <alignment horizontal="center" vertical="center" wrapText="1"/>
    </xf>
    <xf numFmtId="0" fontId="7" fillId="0" borderId="85" xfId="0" applyFont="1" applyBorder="1" applyAlignment="1">
      <alignment horizontal="center" vertical="center" wrapText="1"/>
    </xf>
    <xf numFmtId="0" fontId="10" fillId="0" borderId="23"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1" fillId="0" borderId="24" xfId="0" applyFont="1" applyBorder="1" applyAlignment="1">
      <alignment horizontal="left" vertical="center" wrapText="1"/>
    </xf>
    <xf numFmtId="0" fontId="11" fillId="0" borderId="25" xfId="0" applyFont="1" applyBorder="1" applyAlignment="1">
      <alignment horizontal="left" vertical="center" wrapText="1"/>
    </xf>
    <xf numFmtId="2" fontId="10" fillId="0" borderId="23" xfId="0" applyNumberFormat="1" applyFont="1" applyFill="1" applyBorder="1" applyAlignment="1">
      <alignment horizontal="center" vertical="center" wrapText="1"/>
    </xf>
    <xf numFmtId="2" fontId="10" fillId="0" borderId="22" xfId="0" applyNumberFormat="1" applyFont="1" applyFill="1" applyBorder="1" applyAlignment="1">
      <alignment horizontal="center" vertical="center" wrapText="1"/>
    </xf>
    <xf numFmtId="10" fontId="11" fillId="0" borderId="24" xfId="1" applyNumberFormat="1" applyFont="1" applyBorder="1" applyAlignment="1">
      <alignment horizontal="center" vertical="center" wrapText="1"/>
    </xf>
    <xf numFmtId="10" fontId="11" fillId="0" borderId="25" xfId="1" applyNumberFormat="1" applyFont="1" applyBorder="1" applyAlignment="1">
      <alignment horizontal="center" vertical="center" wrapText="1"/>
    </xf>
    <xf numFmtId="2" fontId="10" fillId="0" borderId="21" xfId="0" applyNumberFormat="1" applyFont="1" applyFill="1" applyBorder="1" applyAlignment="1">
      <alignment horizontal="center" vertical="center" wrapText="1"/>
    </xf>
    <xf numFmtId="2" fontId="11" fillId="0" borderId="24" xfId="0" applyNumberFormat="1" applyFont="1" applyBorder="1" applyAlignment="1">
      <alignment horizontal="center" vertical="center" wrapText="1"/>
    </xf>
    <xf numFmtId="2" fontId="11" fillId="0" borderId="52" xfId="0" applyNumberFormat="1" applyFont="1" applyBorder="1" applyAlignment="1">
      <alignment horizontal="center" vertical="center" wrapText="1"/>
    </xf>
    <xf numFmtId="2" fontId="11" fillId="0" borderId="25" xfId="0" applyNumberFormat="1" applyFont="1" applyBorder="1" applyAlignment="1">
      <alignment horizontal="center" vertical="center" wrapText="1"/>
    </xf>
    <xf numFmtId="0" fontId="11" fillId="0" borderId="24" xfId="0" applyFont="1" applyBorder="1" applyAlignment="1">
      <alignment horizontal="left" vertical="top" wrapText="1"/>
    </xf>
    <xf numFmtId="0" fontId="11" fillId="0" borderId="25" xfId="0" applyFont="1" applyBorder="1" applyAlignment="1">
      <alignment horizontal="left" vertical="top"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2" fillId="5" borderId="26" xfId="0" applyFont="1" applyFill="1" applyBorder="1" applyAlignment="1">
      <alignment horizontal="left" vertical="center" wrapText="1"/>
    </xf>
    <xf numFmtId="0" fontId="0" fillId="0" borderId="10"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2" borderId="36" xfId="0" applyFill="1" applyBorder="1" applyAlignment="1">
      <alignment horizontal="left" vertical="center" wrapText="1"/>
    </xf>
    <xf numFmtId="0" fontId="0" fillId="2" borderId="37" xfId="0" applyFill="1" applyBorder="1" applyAlignment="1">
      <alignment horizontal="left" vertical="center" wrapText="1"/>
    </xf>
    <xf numFmtId="0" fontId="0" fillId="2" borderId="38" xfId="0" applyFill="1" applyBorder="1" applyAlignment="1">
      <alignment horizontal="left" vertical="center" wrapText="1"/>
    </xf>
    <xf numFmtId="168" fontId="0" fillId="0" borderId="39" xfId="0" applyNumberFormat="1" applyBorder="1" applyAlignment="1">
      <alignment horizontal="left" vertical="center" wrapText="1"/>
    </xf>
    <xf numFmtId="168" fontId="0" fillId="0" borderId="40" xfId="0" applyNumberFormat="1" applyBorder="1" applyAlignment="1">
      <alignment horizontal="left"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41"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1" fontId="0" fillId="0" borderId="30" xfId="0" applyNumberFormat="1" applyBorder="1" applyAlignment="1">
      <alignment horizontal="left" vertical="center" wrapText="1"/>
    </xf>
    <xf numFmtId="1" fontId="0" fillId="0" borderId="31" xfId="0" applyNumberFormat="1" applyBorder="1" applyAlignment="1">
      <alignment horizontal="left" vertical="center" wrapText="1"/>
    </xf>
    <xf numFmtId="0" fontId="10" fillId="0" borderId="21" xfId="0" applyFont="1" applyFill="1" applyBorder="1" applyAlignment="1">
      <alignment horizontal="left" vertical="center" wrapText="1"/>
    </xf>
    <xf numFmtId="0" fontId="11" fillId="0" borderId="52" xfId="0" applyFont="1" applyBorder="1" applyAlignment="1">
      <alignment horizontal="left" vertical="center" wrapText="1"/>
    </xf>
    <xf numFmtId="0" fontId="2" fillId="4" borderId="94"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4" borderId="95" xfId="0" applyFont="1" applyFill="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84" xfId="0" applyFont="1" applyBorder="1" applyAlignment="1">
      <alignment horizontal="center" vertical="center" wrapText="1"/>
    </xf>
    <xf numFmtId="0" fontId="2" fillId="0" borderId="59" xfId="0" applyFont="1" applyBorder="1" applyAlignment="1">
      <alignment horizontal="left" vertical="center" wrapText="1"/>
    </xf>
    <xf numFmtId="0" fontId="2" fillId="5" borderId="12" xfId="0" applyFont="1" applyFill="1" applyBorder="1" applyAlignment="1">
      <alignment horizontal="left" vertical="center" wrapText="1"/>
    </xf>
    <xf numFmtId="14" fontId="0" fillId="0" borderId="39" xfId="0" applyNumberFormat="1" applyBorder="1" applyAlignment="1">
      <alignment horizontal="left" vertical="center" wrapText="1"/>
    </xf>
    <xf numFmtId="0" fontId="0" fillId="0" borderId="37" xfId="0" applyBorder="1" applyAlignment="1">
      <alignment horizontal="left" vertical="center" wrapText="1"/>
    </xf>
    <xf numFmtId="0" fontId="0" fillId="0" borderId="40" xfId="0" applyBorder="1" applyAlignment="1">
      <alignment horizontal="left" vertical="center" wrapText="1"/>
    </xf>
    <xf numFmtId="0" fontId="0" fillId="0" borderId="47" xfId="0" applyFont="1" applyBorder="1" applyAlignment="1">
      <alignment horizontal="left" vertical="center" wrapText="1"/>
    </xf>
    <xf numFmtId="0" fontId="2" fillId="0" borderId="48"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43" xfId="0" applyFont="1" applyBorder="1" applyAlignment="1">
      <alignment horizontal="left" vertical="center" wrapText="1"/>
    </xf>
    <xf numFmtId="0" fontId="2" fillId="0" borderId="74" xfId="0" applyFont="1" applyBorder="1" applyAlignment="1">
      <alignment horizontal="left" vertical="center" wrapText="1"/>
    </xf>
    <xf numFmtId="0" fontId="2" fillId="0" borderId="75" xfId="0" applyFont="1" applyBorder="1" applyAlignment="1">
      <alignment horizontal="left" vertical="center" wrapText="1"/>
    </xf>
    <xf numFmtId="0" fontId="0" fillId="0" borderId="66" xfId="0" applyBorder="1" applyAlignment="1">
      <alignment horizontal="left" vertical="center" wrapText="1"/>
    </xf>
    <xf numFmtId="0" fontId="0" fillId="0" borderId="67" xfId="0" applyBorder="1" applyAlignment="1">
      <alignment horizontal="left" vertical="center" wrapText="1"/>
    </xf>
    <xf numFmtId="0" fontId="0" fillId="0" borderId="70" xfId="0" applyBorder="1" applyAlignment="1">
      <alignment horizontal="left" vertical="center" wrapText="1"/>
    </xf>
    <xf numFmtId="0" fontId="0" fillId="0" borderId="71" xfId="0" applyBorder="1" applyAlignment="1">
      <alignment horizontal="left" vertical="center" wrapText="1"/>
    </xf>
    <xf numFmtId="0" fontId="0" fillId="0" borderId="72" xfId="0" applyBorder="1" applyAlignment="1">
      <alignment horizontal="left" vertical="center" wrapText="1"/>
    </xf>
    <xf numFmtId="0" fontId="0" fillId="0" borderId="44" xfId="0" applyBorder="1" applyAlignment="1">
      <alignment horizontal="center" wrapText="1"/>
    </xf>
    <xf numFmtId="0" fontId="0" fillId="0" borderId="82" xfId="0" applyBorder="1" applyAlignment="1">
      <alignment horizontal="center"/>
    </xf>
    <xf numFmtId="0" fontId="0" fillId="0" borderId="45" xfId="0" applyBorder="1" applyAlignment="1">
      <alignment horizontal="center"/>
    </xf>
    <xf numFmtId="0" fontId="0" fillId="0" borderId="83" xfId="0" applyBorder="1" applyAlignment="1">
      <alignment horizontal="center"/>
    </xf>
    <xf numFmtId="0" fontId="0" fillId="0" borderId="84" xfId="0" applyBorder="1" applyAlignment="1">
      <alignment horizontal="center"/>
    </xf>
    <xf numFmtId="0" fontId="0" fillId="0" borderId="85" xfId="0" applyBorder="1" applyAlignment="1">
      <alignment horizontal="center"/>
    </xf>
    <xf numFmtId="0" fontId="10" fillId="0" borderId="77" xfId="0" applyFont="1" applyFill="1" applyBorder="1" applyAlignment="1">
      <alignment horizontal="center" vertical="center" wrapText="1"/>
    </xf>
    <xf numFmtId="0" fontId="10" fillId="0" borderId="77" xfId="0" applyFont="1" applyFill="1" applyBorder="1" applyAlignment="1">
      <alignment horizontal="left" vertical="center" wrapText="1"/>
    </xf>
    <xf numFmtId="2" fontId="10" fillId="0" borderId="77" xfId="0" applyNumberFormat="1" applyFont="1" applyFill="1" applyBorder="1" applyAlignment="1">
      <alignment horizontal="center" vertical="center" wrapText="1"/>
    </xf>
    <xf numFmtId="0" fontId="11" fillId="0" borderId="78" xfId="0" applyFont="1" applyBorder="1" applyAlignment="1">
      <alignment horizontal="left" vertical="center" wrapText="1"/>
    </xf>
    <xf numFmtId="2" fontId="11" fillId="0" borderId="78" xfId="0" applyNumberFormat="1" applyFont="1" applyBorder="1" applyAlignment="1">
      <alignment horizontal="center" vertical="center" wrapText="1"/>
    </xf>
    <xf numFmtId="0" fontId="0" fillId="0" borderId="80" xfId="0" applyBorder="1" applyAlignment="1">
      <alignment horizontal="center" vertical="center"/>
    </xf>
    <xf numFmtId="0" fontId="0" fillId="0" borderId="79" xfId="0" applyBorder="1" applyAlignment="1">
      <alignment horizontal="center" vertical="center"/>
    </xf>
    <xf numFmtId="0" fontId="11" fillId="0" borderId="78" xfId="0" applyFont="1" applyBorder="1" applyAlignment="1">
      <alignment horizontal="center" vertical="center" wrapText="1"/>
    </xf>
    <xf numFmtId="0" fontId="11" fillId="0" borderId="78" xfId="0" applyFont="1" applyBorder="1" applyAlignment="1">
      <alignment horizontal="center" vertical="top"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80" xfId="0" applyBorder="1" applyAlignment="1">
      <alignment horizontal="left" vertical="center"/>
    </xf>
    <xf numFmtId="0" fontId="0" fillId="0" borderId="79" xfId="0" applyBorder="1" applyAlignment="1">
      <alignment horizontal="left" vertical="center"/>
    </xf>
    <xf numFmtId="0" fontId="13" fillId="5" borderId="55" xfId="0" applyFont="1" applyFill="1" applyBorder="1" applyAlignment="1">
      <alignment horizontal="center" vertical="center"/>
    </xf>
    <xf numFmtId="0" fontId="13" fillId="5" borderId="79" xfId="0" applyFont="1" applyFill="1" applyBorder="1" applyAlignment="1">
      <alignment horizontal="left" vertical="center" wrapText="1"/>
    </xf>
    <xf numFmtId="44" fontId="4" fillId="5" borderId="79" xfId="0" applyNumberFormat="1" applyFont="1" applyFill="1" applyBorder="1" applyAlignment="1">
      <alignment horizontal="center" vertical="center"/>
    </xf>
    <xf numFmtId="0" fontId="4" fillId="3" borderId="55" xfId="0" applyFont="1" applyFill="1" applyBorder="1" applyAlignment="1">
      <alignment horizontal="center" vertical="center"/>
    </xf>
    <xf numFmtId="0" fontId="4" fillId="3" borderId="79" xfId="0" applyFont="1" applyFill="1" applyBorder="1" applyAlignment="1">
      <alignment horizontal="left" vertical="center"/>
    </xf>
    <xf numFmtId="44" fontId="4" fillId="3" borderId="79" xfId="0" applyNumberFormat="1" applyFont="1" applyFill="1" applyBorder="1" applyAlignment="1">
      <alignment horizontal="center" vertical="center"/>
    </xf>
    <xf numFmtId="0" fontId="0" fillId="0" borderId="57" xfId="0" applyBorder="1" applyAlignment="1">
      <alignment horizontal="center" vertical="center"/>
    </xf>
    <xf numFmtId="0" fontId="0" fillId="0" borderId="39" xfId="0" applyBorder="1" applyAlignment="1">
      <alignment horizontal="left" vertical="center" wrapText="1"/>
    </xf>
    <xf numFmtId="0" fontId="0" fillId="0" borderId="39" xfId="0" applyBorder="1" applyAlignment="1">
      <alignment horizontal="center" vertical="center" wrapText="1"/>
    </xf>
    <xf numFmtId="0" fontId="0" fillId="0" borderId="37" xfId="0" applyBorder="1" applyAlignment="1">
      <alignment horizontal="center" vertical="center" wrapText="1"/>
    </xf>
    <xf numFmtId="0" fontId="0" fillId="0" borderId="40" xfId="0" applyBorder="1" applyAlignment="1">
      <alignment horizontal="center" vertical="center" wrapText="1"/>
    </xf>
    <xf numFmtId="0" fontId="0" fillId="0" borderId="83" xfId="0" applyBorder="1" applyAlignment="1">
      <alignment horizontal="left" vertical="center" wrapText="1"/>
    </xf>
    <xf numFmtId="0" fontId="0" fillId="0" borderId="0" xfId="0" applyBorder="1" applyAlignment="1">
      <alignment horizontal="left" vertical="center" wrapText="1"/>
    </xf>
    <xf numFmtId="0" fontId="0" fillId="0" borderId="50" xfId="0" applyBorder="1" applyAlignment="1">
      <alignment horizontal="left" vertical="center" wrapText="1"/>
    </xf>
    <xf numFmtId="0" fontId="0" fillId="2" borderId="99" xfId="0" applyFill="1" applyBorder="1" applyAlignment="1">
      <alignment horizontal="center" vertical="center" wrapText="1"/>
    </xf>
    <xf numFmtId="0" fontId="0" fillId="0" borderId="100" xfId="0" applyBorder="1" applyAlignment="1">
      <alignment horizontal="center" vertical="center"/>
    </xf>
    <xf numFmtId="0" fontId="0" fillId="2" borderId="0" xfId="0" applyFill="1" applyBorder="1" applyAlignment="1">
      <alignment horizontal="center" vertical="center" wrapText="1"/>
    </xf>
    <xf numFmtId="0" fontId="0" fillId="0" borderId="101" xfId="0" applyBorder="1" applyAlignment="1">
      <alignment horizontal="center" vertical="center"/>
    </xf>
    <xf numFmtId="0" fontId="0" fillId="2" borderId="102" xfId="0" applyFill="1" applyBorder="1" applyAlignment="1">
      <alignment horizontal="center" vertical="center" wrapText="1"/>
    </xf>
    <xf numFmtId="0" fontId="0" fillId="0" borderId="103" xfId="0" applyBorder="1" applyAlignment="1">
      <alignment horizontal="center" vertical="center"/>
    </xf>
  </cellXfs>
  <cellStyles count="5">
    <cellStyle name="Moeda_Composicao BDI v2.1" xfId="4"/>
    <cellStyle name="Normal" xfId="0" builtinId="0"/>
    <cellStyle name="Normal 2" xfId="2"/>
    <cellStyle name="Normal_FICHA DE VERIFICAÇÃO PRELIMINAR - Plano R" xfId="3"/>
    <cellStyle name="Porcentagem" xfId="1" builtinId="5"/>
  </cellStyles>
  <dxfs count="8">
    <dxf>
      <font>
        <color indexed="9"/>
      </font>
      <fill>
        <patternFill patternType="none">
          <bgColor indexed="65"/>
        </patternFill>
      </fill>
      <border>
        <left/>
        <right/>
        <top/>
        <bottom/>
      </border>
    </dxf>
    <dxf>
      <font>
        <color theme="0"/>
      </font>
      <fill>
        <patternFill patternType="none">
          <bgColor indexed="65"/>
        </patternFill>
      </fill>
      <border>
        <left/>
        <right/>
        <top/>
        <bottom/>
      </border>
    </dxf>
    <dxf>
      <fill>
        <patternFill patternType="none">
          <bgColor indexed="65"/>
        </patternFill>
      </fill>
    </dxf>
    <dxf>
      <border>
        <left style="thin">
          <color indexed="64"/>
        </left>
        <right style="thin">
          <color indexed="64"/>
        </right>
        <top style="thin">
          <color indexed="64"/>
        </top>
        <bottom style="thin">
          <color indexed="64"/>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s>
  <tableStyles count="0" defaultTableStyle="TableStyleMedium2" defaultPivotStyle="PivotStyleLight16"/>
  <colors>
    <mruColors>
      <color rgb="FFFFFF93"/>
      <color rgb="FF907BDF"/>
      <color rgb="FFCCC2F0"/>
      <color rgb="FFD8BEEC"/>
      <color rgb="FFFFFF65"/>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8</xdr:col>
      <xdr:colOff>337039</xdr:colOff>
      <xdr:row>0</xdr:row>
      <xdr:rowOff>65944</xdr:rowOff>
    </xdr:from>
    <xdr:ext cx="1099039" cy="1287340"/>
    <xdr:pic>
      <xdr:nvPicPr>
        <xdr:cNvPr id="2" name="Picture 1">
          <a:extLst>
            <a:ext uri="{FF2B5EF4-FFF2-40B4-BE49-F238E27FC236}">
              <a16:creationId xmlns:a16="http://schemas.microsoft.com/office/drawing/2014/main" id="{4367D870-B56D-40D4-9D38-43EAAB3A565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7039" y="65944"/>
          <a:ext cx="1099039" cy="128734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13</xdr:col>
      <xdr:colOff>247916</xdr:colOff>
      <xdr:row>0</xdr:row>
      <xdr:rowOff>201083</xdr:rowOff>
    </xdr:from>
    <xdr:ext cx="1524792" cy="1422091"/>
    <xdr:pic>
      <xdr:nvPicPr>
        <xdr:cNvPr id="2" name="Imagem 1">
          <a:extLst>
            <a:ext uri="{FF2B5EF4-FFF2-40B4-BE49-F238E27FC236}">
              <a16:creationId xmlns:a16="http://schemas.microsoft.com/office/drawing/2014/main" id="{AA87C40A-864A-45FC-916D-FA0ED2D269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1916" y="191558"/>
          <a:ext cx="1524792" cy="1422091"/>
        </a:xfrm>
        <a:prstGeom prst="rect">
          <a:avLst/>
        </a:prstGeom>
      </xdr:spPr>
    </xdr:pic>
    <xdr:clientData/>
  </xdr:oneCellAnchor>
  <xdr:oneCellAnchor>
    <xdr:from>
      <xdr:col>2</xdr:col>
      <xdr:colOff>222249</xdr:colOff>
      <xdr:row>0</xdr:row>
      <xdr:rowOff>232833</xdr:rowOff>
    </xdr:from>
    <xdr:ext cx="1354667" cy="1355725"/>
    <xdr:pic>
      <xdr:nvPicPr>
        <xdr:cNvPr id="3" name="Picture 1">
          <a:extLst>
            <a:ext uri="{FF2B5EF4-FFF2-40B4-BE49-F238E27FC236}">
              <a16:creationId xmlns:a16="http://schemas.microsoft.com/office/drawing/2014/main" id="{613307E6-095F-4EFB-AA1A-14A452923052}"/>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1449" y="194733"/>
          <a:ext cx="1354667" cy="135572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443193</xdr:colOff>
      <xdr:row>0</xdr:row>
      <xdr:rowOff>100852</xdr:rowOff>
    </xdr:from>
    <xdr:to>
      <xdr:col>1</xdr:col>
      <xdr:colOff>809624</xdr:colOff>
      <xdr:row>3</xdr:row>
      <xdr:rowOff>441309</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2293" y="100852"/>
          <a:ext cx="871257" cy="794855"/>
        </a:xfrm>
        <a:prstGeom prst="rect">
          <a:avLst/>
        </a:prstGeom>
      </xdr:spPr>
    </xdr:pic>
    <xdr:clientData/>
  </xdr:twoCellAnchor>
  <xdr:twoCellAnchor editAs="oneCell">
    <xdr:from>
      <xdr:col>1</xdr:col>
      <xdr:colOff>963706</xdr:colOff>
      <xdr:row>0</xdr:row>
      <xdr:rowOff>112059</xdr:rowOff>
    </xdr:from>
    <xdr:to>
      <xdr:col>2</xdr:col>
      <xdr:colOff>25214</xdr:colOff>
      <xdr:row>3</xdr:row>
      <xdr:rowOff>393887</xdr:rowOff>
    </xdr:to>
    <xdr:pic>
      <xdr:nvPicPr>
        <xdr:cNvPr id="4" name="Picture 1">
          <a:extLst>
            <a:ext uri="{FF2B5EF4-FFF2-40B4-BE49-F238E27FC236}">
              <a16:creationId xmlns:a16="http://schemas.microsoft.com/office/drawing/2014/main" id="{7E6B7459-C31A-4864-B52A-D8478CFA7A5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82588" y="112059"/>
          <a:ext cx="619125" cy="75247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12887</xdr:colOff>
      <xdr:row>0</xdr:row>
      <xdr:rowOff>52669</xdr:rowOff>
    </xdr:from>
    <xdr:to>
      <xdr:col>2</xdr:col>
      <xdr:colOff>216434</xdr:colOff>
      <xdr:row>5</xdr:row>
      <xdr:rowOff>33619</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0711" y="52669"/>
          <a:ext cx="1021576" cy="944656"/>
        </a:xfrm>
        <a:prstGeom prst="rect">
          <a:avLst/>
        </a:prstGeom>
      </xdr:spPr>
    </xdr:pic>
    <xdr:clientData/>
  </xdr:twoCellAnchor>
  <xdr:twoCellAnchor editAs="oneCell">
    <xdr:from>
      <xdr:col>2</xdr:col>
      <xdr:colOff>437028</xdr:colOff>
      <xdr:row>1</xdr:row>
      <xdr:rowOff>0</xdr:rowOff>
    </xdr:from>
    <xdr:to>
      <xdr:col>2</xdr:col>
      <xdr:colOff>1165411</xdr:colOff>
      <xdr:row>5</xdr:row>
      <xdr:rowOff>11206</xdr:rowOff>
    </xdr:to>
    <xdr:pic>
      <xdr:nvPicPr>
        <xdr:cNvPr id="4" name="Picture 1">
          <a:extLst>
            <a:ext uri="{FF2B5EF4-FFF2-40B4-BE49-F238E27FC236}">
              <a16:creationId xmlns:a16="http://schemas.microsoft.com/office/drawing/2014/main" id="{96813917-6453-4D52-9626-F6EAE3888A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42881" y="156882"/>
          <a:ext cx="728383" cy="81803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97492</xdr:rowOff>
    </xdr:from>
    <xdr:to>
      <xdr:col>1</xdr:col>
      <xdr:colOff>272129</xdr:colOff>
      <xdr:row>4</xdr:row>
      <xdr:rowOff>112058</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004" y="97492"/>
          <a:ext cx="864633" cy="751166"/>
        </a:xfrm>
        <a:prstGeom prst="rect">
          <a:avLst/>
        </a:prstGeom>
      </xdr:spPr>
    </xdr:pic>
    <xdr:clientData/>
  </xdr:twoCellAnchor>
  <xdr:twoCellAnchor editAs="oneCell">
    <xdr:from>
      <xdr:col>1</xdr:col>
      <xdr:colOff>420774</xdr:colOff>
      <xdr:row>0</xdr:row>
      <xdr:rowOff>95250</xdr:rowOff>
    </xdr:from>
    <xdr:to>
      <xdr:col>2</xdr:col>
      <xdr:colOff>550042</xdr:colOff>
      <xdr:row>4</xdr:row>
      <xdr:rowOff>85725</xdr:rowOff>
    </xdr:to>
    <xdr:pic>
      <xdr:nvPicPr>
        <xdr:cNvPr id="4" name="Picture 1">
          <a:extLst>
            <a:ext uri="{FF2B5EF4-FFF2-40B4-BE49-F238E27FC236}">
              <a16:creationId xmlns:a16="http://schemas.microsoft.com/office/drawing/2014/main" id="{EA75581B-505A-49EA-A9BD-DABD1DC3046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4947" y="95250"/>
          <a:ext cx="612845" cy="75247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oneCellAnchor>
    <xdr:from>
      <xdr:col>2</xdr:col>
      <xdr:colOff>57151</xdr:colOff>
      <xdr:row>0</xdr:row>
      <xdr:rowOff>152401</xdr:rowOff>
    </xdr:from>
    <xdr:ext cx="753970" cy="669394"/>
    <xdr:pic>
      <xdr:nvPicPr>
        <xdr:cNvPr id="2" name="Imagem 1">
          <a:extLst>
            <a:ext uri="{FF2B5EF4-FFF2-40B4-BE49-F238E27FC236}">
              <a16:creationId xmlns:a16="http://schemas.microsoft.com/office/drawing/2014/main" id="{6CE95399-8AA7-42C1-B30A-770C36A1BF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1" y="152401"/>
          <a:ext cx="753970" cy="669394"/>
        </a:xfrm>
        <a:prstGeom prst="rect">
          <a:avLst/>
        </a:prstGeom>
      </xdr:spPr>
    </xdr:pic>
    <xdr:clientData/>
  </xdr:oneCellAnchor>
  <xdr:oneCellAnchor>
    <xdr:from>
      <xdr:col>3</xdr:col>
      <xdr:colOff>85725</xdr:colOff>
      <xdr:row>0</xdr:row>
      <xdr:rowOff>133350</xdr:rowOff>
    </xdr:from>
    <xdr:ext cx="619125" cy="752475"/>
    <xdr:pic>
      <xdr:nvPicPr>
        <xdr:cNvPr id="3" name="Picture 1">
          <a:extLst>
            <a:ext uri="{FF2B5EF4-FFF2-40B4-BE49-F238E27FC236}">
              <a16:creationId xmlns:a16="http://schemas.microsoft.com/office/drawing/2014/main" id="{61245B76-C049-428D-9EF2-7ABDF7D09BD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14525" y="133350"/>
          <a:ext cx="619125" cy="752475"/>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SAAE\Lucas\Projetos\capeamento%20asfaltico%202023\com%20desonera&#231;&#227;o%20Or&#231;amento%20e%20Planilhas%20fornecimento%20e%20aplica&#231;&#227;o%20cbuq%20-%20Copi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manuel.santos/Desktop/Eng.%20Emanuel/OBRAS%20PREFEITURA%20MUNICIPAL%20DE%20COSTA%20RICA/99%20-%20PAVIMENTA&#199;&#195;O%20DAS%20SERRAS%20RURAIS%20(3&#176;%20ETAPA)/11%20-%20Demonstrativos%20da%20composi&#231;&#227;o%20BD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manuel.santos/Desktop/Eng.%20Emanuel/OBRAS%20PREFEITURA%20MUNICIPAL%20DE%20COSTA%20RICA/99%20-%20PAVIMENTA&#199;&#195;O%20DAS%20SERRAS%20RURAIS%20(3&#176;%20ETAPA)/04-%20Or&#231;amento%20&amp;%20Crono%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5-N&#227;o%20Desonerado-%20Or&#231;amento%20&amp;%20Cron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 Benefícios e Despesas Ind"/>
      <sheetName val="Memorial de Cál. - Pavimentação"/>
      <sheetName val="Composição de preços"/>
      <sheetName val="Orçamento"/>
      <sheetName val="Resumo de Custos"/>
      <sheetName val="CRONOGRAMA"/>
    </sheetNames>
    <sheetDataSet>
      <sheetData sheetId="0">
        <row r="30">
          <cell r="N30">
            <v>0.3024</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s>
    <sheetDataSet>
      <sheetData sheetId="0">
        <row r="32">
          <cell r="N32">
            <v>0.3024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erência"/>
      <sheetName val="Resumo de Custos"/>
      <sheetName val="Orçamento"/>
      <sheetName val="Crono"/>
    </sheetNames>
    <sheetDataSet>
      <sheetData sheetId="0">
        <row r="9">
          <cell r="C9" t="str">
            <v>MUNICÍPIO DE COSTA RICA - MS</v>
          </cell>
        </row>
        <row r="11">
          <cell r="G11" t="str">
            <v>PIS + COFINS</v>
          </cell>
          <cell r="H11" t="str">
            <v>ICMS - MS</v>
          </cell>
        </row>
        <row r="12">
          <cell r="G12">
            <v>3.6499999999999998E-2</v>
          </cell>
          <cell r="H12">
            <v>0.17</v>
          </cell>
        </row>
      </sheetData>
      <sheetData sheetId="1" refreshError="1"/>
      <sheetData sheetId="2">
        <row r="9">
          <cell r="E9" t="str">
            <v>PAVIMENTAÇÃO ASFÁLTICA COM CBUQ DA SERRA CÓRREGO MOMBUCA E OUTRAS DIVERSAS NA ZONA RURAL, NESTE MUNICÍPIO</v>
          </cell>
        </row>
        <row r="18">
          <cell r="A18" t="str">
            <v>LOTE</v>
          </cell>
        </row>
      </sheetData>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 Benefícios e Despesas Ind"/>
      <sheetName val="Memorial de Cál. - Pavimentação"/>
      <sheetName val="Referência"/>
      <sheetName val="Orçamento"/>
      <sheetName val="Resumo"/>
      <sheetName val="Cronograma"/>
    </sheetNames>
    <sheetDataSet>
      <sheetData sheetId="0" refreshError="1"/>
      <sheetData sheetId="1" refreshError="1"/>
      <sheetData sheetId="2" refreshError="1"/>
      <sheetData sheetId="3" refreshError="1"/>
      <sheetData sheetId="4">
        <row r="15">
          <cell r="H15">
            <v>0</v>
          </cell>
        </row>
        <row r="18">
          <cell r="B18" t="str">
            <v>LIMPEZA DE SUPERFÍCIE COM JATO DE ALTA PRESSÃO. AF_04/2019</v>
          </cell>
        </row>
        <row r="19">
          <cell r="B19" t="str">
            <v>APLICAÇÃO DE PINTURA DE LIGAÇÃO COM EMULSÃO ASFÁLTICA CM-30 EM PEQUENAS VALAS</v>
          </cell>
        </row>
        <row r="20">
          <cell r="B20" t="str">
            <v>CONCRETO BETUMINOSO USINADO A QUENTE (CBUQ) PARA PAVIMENTACAO ASFALTICA, PADRAO DNIT, FAIXA C, COM CAP 50/70 - AQUISICAO POSTO USINA</v>
          </cell>
        </row>
        <row r="21">
          <cell r="B21" t="str">
            <v>APLICAÇÃO DE CONCRETO BETUMINOSO USINADO A QUENTE (CBUQ), CAP 50/70, EXCLUSIVE TRANSPORTE</v>
          </cell>
        </row>
        <row r="22">
          <cell r="B22" t="str">
            <v>TRANSPORTE COM CAMINHÃO BASCULANTE 10 M3 DE MASSA ASFALTICA PARA PAVIMENTAÇÃO URBANA</v>
          </cell>
        </row>
      </sheetData>
      <sheetData sheetId="5"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view="pageBreakPreview" topLeftCell="I4" zoomScale="130" zoomScaleNormal="100" zoomScaleSheetLayoutView="130" workbookViewId="0">
      <selection activeCell="I10" sqref="I10:Q10"/>
    </sheetView>
  </sheetViews>
  <sheetFormatPr defaultColWidth="0" defaultRowHeight="12.75" zeroHeight="1" x14ac:dyDescent="0.2"/>
  <cols>
    <col min="1" max="1" width="30.28515625" style="203" hidden="1" customWidth="1"/>
    <col min="2" max="3" width="9.140625" style="203" hidden="1" customWidth="1"/>
    <col min="4" max="4" width="23.5703125" style="203" hidden="1" customWidth="1"/>
    <col min="5" max="8" width="9.140625" style="203" hidden="1" customWidth="1"/>
    <col min="9" max="11" width="10.7109375" style="203" customWidth="1"/>
    <col min="12" max="12" width="10" style="203" customWidth="1"/>
    <col min="13" max="15" width="10.7109375" style="203" customWidth="1"/>
    <col min="16" max="16" width="9.5703125" style="203" customWidth="1"/>
    <col min="17" max="17" width="11.85546875" style="203" customWidth="1"/>
    <col min="18" max="18" width="16.28515625" style="203" customWidth="1"/>
    <col min="19" max="19" width="4.42578125" style="203" customWidth="1"/>
    <col min="20" max="21" width="9.140625" style="203" customWidth="1"/>
    <col min="22" max="256" width="0" style="203" hidden="1"/>
    <col min="257" max="264" width="0" style="203" hidden="1" customWidth="1"/>
    <col min="265" max="274" width="10.7109375" style="203" customWidth="1"/>
    <col min="275" max="275" width="4.42578125" style="203" customWidth="1"/>
    <col min="276" max="277" width="9.140625" style="203" customWidth="1"/>
    <col min="278" max="512" width="0" style="203" hidden="1"/>
    <col min="513" max="520" width="0" style="203" hidden="1" customWidth="1"/>
    <col min="521" max="530" width="10.7109375" style="203" customWidth="1"/>
    <col min="531" max="531" width="4.42578125" style="203" customWidth="1"/>
    <col min="532" max="533" width="9.140625" style="203" customWidth="1"/>
    <col min="534" max="768" width="0" style="203" hidden="1"/>
    <col min="769" max="776" width="0" style="203" hidden="1" customWidth="1"/>
    <col min="777" max="786" width="10.7109375" style="203" customWidth="1"/>
    <col min="787" max="787" width="4.42578125" style="203" customWidth="1"/>
    <col min="788" max="789" width="9.140625" style="203" customWidth="1"/>
    <col min="790" max="1024" width="0" style="203" hidden="1"/>
    <col min="1025" max="1032" width="0" style="203" hidden="1" customWidth="1"/>
    <col min="1033" max="1042" width="10.7109375" style="203" customWidth="1"/>
    <col min="1043" max="1043" width="4.42578125" style="203" customWidth="1"/>
    <col min="1044" max="1045" width="9.140625" style="203" customWidth="1"/>
    <col min="1046" max="1280" width="0" style="203" hidden="1"/>
    <col min="1281" max="1288" width="0" style="203" hidden="1" customWidth="1"/>
    <col min="1289" max="1298" width="10.7109375" style="203" customWidth="1"/>
    <col min="1299" max="1299" width="4.42578125" style="203" customWidth="1"/>
    <col min="1300" max="1301" width="9.140625" style="203" customWidth="1"/>
    <col min="1302" max="1536" width="0" style="203" hidden="1"/>
    <col min="1537" max="1544" width="0" style="203" hidden="1" customWidth="1"/>
    <col min="1545" max="1554" width="10.7109375" style="203" customWidth="1"/>
    <col min="1555" max="1555" width="4.42578125" style="203" customWidth="1"/>
    <col min="1556" max="1557" width="9.140625" style="203" customWidth="1"/>
    <col min="1558" max="1792" width="0" style="203" hidden="1"/>
    <col min="1793" max="1800" width="0" style="203" hidden="1" customWidth="1"/>
    <col min="1801" max="1810" width="10.7109375" style="203" customWidth="1"/>
    <col min="1811" max="1811" width="4.42578125" style="203" customWidth="1"/>
    <col min="1812" max="1813" width="9.140625" style="203" customWidth="1"/>
    <col min="1814" max="2048" width="0" style="203" hidden="1"/>
    <col min="2049" max="2056" width="0" style="203" hidden="1" customWidth="1"/>
    <col min="2057" max="2066" width="10.7109375" style="203" customWidth="1"/>
    <col min="2067" max="2067" width="4.42578125" style="203" customWidth="1"/>
    <col min="2068" max="2069" width="9.140625" style="203" customWidth="1"/>
    <col min="2070" max="2304" width="0" style="203" hidden="1"/>
    <col min="2305" max="2312" width="0" style="203" hidden="1" customWidth="1"/>
    <col min="2313" max="2322" width="10.7109375" style="203" customWidth="1"/>
    <col min="2323" max="2323" width="4.42578125" style="203" customWidth="1"/>
    <col min="2324" max="2325" width="9.140625" style="203" customWidth="1"/>
    <col min="2326" max="2560" width="0" style="203" hidden="1"/>
    <col min="2561" max="2568" width="0" style="203" hidden="1" customWidth="1"/>
    <col min="2569" max="2578" width="10.7109375" style="203" customWidth="1"/>
    <col min="2579" max="2579" width="4.42578125" style="203" customWidth="1"/>
    <col min="2580" max="2581" width="9.140625" style="203" customWidth="1"/>
    <col min="2582" max="2816" width="0" style="203" hidden="1"/>
    <col min="2817" max="2824" width="0" style="203" hidden="1" customWidth="1"/>
    <col min="2825" max="2834" width="10.7109375" style="203" customWidth="1"/>
    <col min="2835" max="2835" width="4.42578125" style="203" customWidth="1"/>
    <col min="2836" max="2837" width="9.140625" style="203" customWidth="1"/>
    <col min="2838" max="3072" width="0" style="203" hidden="1"/>
    <col min="3073" max="3080" width="0" style="203" hidden="1" customWidth="1"/>
    <col min="3081" max="3090" width="10.7109375" style="203" customWidth="1"/>
    <col min="3091" max="3091" width="4.42578125" style="203" customWidth="1"/>
    <col min="3092" max="3093" width="9.140625" style="203" customWidth="1"/>
    <col min="3094" max="3328" width="0" style="203" hidden="1"/>
    <col min="3329" max="3336" width="0" style="203" hidden="1" customWidth="1"/>
    <col min="3337" max="3346" width="10.7109375" style="203" customWidth="1"/>
    <col min="3347" max="3347" width="4.42578125" style="203" customWidth="1"/>
    <col min="3348" max="3349" width="9.140625" style="203" customWidth="1"/>
    <col min="3350" max="3584" width="0" style="203" hidden="1"/>
    <col min="3585" max="3592" width="0" style="203" hidden="1" customWidth="1"/>
    <col min="3593" max="3602" width="10.7109375" style="203" customWidth="1"/>
    <col min="3603" max="3603" width="4.42578125" style="203" customWidth="1"/>
    <col min="3604" max="3605" width="9.140625" style="203" customWidth="1"/>
    <col min="3606" max="3840" width="0" style="203" hidden="1"/>
    <col min="3841" max="3848" width="0" style="203" hidden="1" customWidth="1"/>
    <col min="3849" max="3858" width="10.7109375" style="203" customWidth="1"/>
    <col min="3859" max="3859" width="4.42578125" style="203" customWidth="1"/>
    <col min="3860" max="3861" width="9.140625" style="203" customWidth="1"/>
    <col min="3862" max="4096" width="0" style="203" hidden="1"/>
    <col min="4097" max="4104" width="0" style="203" hidden="1" customWidth="1"/>
    <col min="4105" max="4114" width="10.7109375" style="203" customWidth="1"/>
    <col min="4115" max="4115" width="4.42578125" style="203" customWidth="1"/>
    <col min="4116" max="4117" width="9.140625" style="203" customWidth="1"/>
    <col min="4118" max="4352" width="0" style="203" hidden="1"/>
    <col min="4353" max="4360" width="0" style="203" hidden="1" customWidth="1"/>
    <col min="4361" max="4370" width="10.7109375" style="203" customWidth="1"/>
    <col min="4371" max="4371" width="4.42578125" style="203" customWidth="1"/>
    <col min="4372" max="4373" width="9.140625" style="203" customWidth="1"/>
    <col min="4374" max="4608" width="0" style="203" hidden="1"/>
    <col min="4609" max="4616" width="0" style="203" hidden="1" customWidth="1"/>
    <col min="4617" max="4626" width="10.7109375" style="203" customWidth="1"/>
    <col min="4627" max="4627" width="4.42578125" style="203" customWidth="1"/>
    <col min="4628" max="4629" width="9.140625" style="203" customWidth="1"/>
    <col min="4630" max="4864" width="0" style="203" hidden="1"/>
    <col min="4865" max="4872" width="0" style="203" hidden="1" customWidth="1"/>
    <col min="4873" max="4882" width="10.7109375" style="203" customWidth="1"/>
    <col min="4883" max="4883" width="4.42578125" style="203" customWidth="1"/>
    <col min="4884" max="4885" width="9.140625" style="203" customWidth="1"/>
    <col min="4886" max="5120" width="0" style="203" hidden="1"/>
    <col min="5121" max="5128" width="0" style="203" hidden="1" customWidth="1"/>
    <col min="5129" max="5138" width="10.7109375" style="203" customWidth="1"/>
    <col min="5139" max="5139" width="4.42578125" style="203" customWidth="1"/>
    <col min="5140" max="5141" width="9.140625" style="203" customWidth="1"/>
    <col min="5142" max="5376" width="0" style="203" hidden="1"/>
    <col min="5377" max="5384" width="0" style="203" hidden="1" customWidth="1"/>
    <col min="5385" max="5394" width="10.7109375" style="203" customWidth="1"/>
    <col min="5395" max="5395" width="4.42578125" style="203" customWidth="1"/>
    <col min="5396" max="5397" width="9.140625" style="203" customWidth="1"/>
    <col min="5398" max="5632" width="0" style="203" hidden="1"/>
    <col min="5633" max="5640" width="0" style="203" hidden="1" customWidth="1"/>
    <col min="5641" max="5650" width="10.7109375" style="203" customWidth="1"/>
    <col min="5651" max="5651" width="4.42578125" style="203" customWidth="1"/>
    <col min="5652" max="5653" width="9.140625" style="203" customWidth="1"/>
    <col min="5654" max="5888" width="0" style="203" hidden="1"/>
    <col min="5889" max="5896" width="0" style="203" hidden="1" customWidth="1"/>
    <col min="5897" max="5906" width="10.7109375" style="203" customWidth="1"/>
    <col min="5907" max="5907" width="4.42578125" style="203" customWidth="1"/>
    <col min="5908" max="5909" width="9.140625" style="203" customWidth="1"/>
    <col min="5910" max="6144" width="0" style="203" hidden="1"/>
    <col min="6145" max="6152" width="0" style="203" hidden="1" customWidth="1"/>
    <col min="6153" max="6162" width="10.7109375" style="203" customWidth="1"/>
    <col min="6163" max="6163" width="4.42578125" style="203" customWidth="1"/>
    <col min="6164" max="6165" width="9.140625" style="203" customWidth="1"/>
    <col min="6166" max="6400" width="0" style="203" hidden="1"/>
    <col min="6401" max="6408" width="0" style="203" hidden="1" customWidth="1"/>
    <col min="6409" max="6418" width="10.7109375" style="203" customWidth="1"/>
    <col min="6419" max="6419" width="4.42578125" style="203" customWidth="1"/>
    <col min="6420" max="6421" width="9.140625" style="203" customWidth="1"/>
    <col min="6422" max="6656" width="0" style="203" hidden="1"/>
    <col min="6657" max="6664" width="0" style="203" hidden="1" customWidth="1"/>
    <col min="6665" max="6674" width="10.7109375" style="203" customWidth="1"/>
    <col min="6675" max="6675" width="4.42578125" style="203" customWidth="1"/>
    <col min="6676" max="6677" width="9.140625" style="203" customWidth="1"/>
    <col min="6678" max="6912" width="0" style="203" hidden="1"/>
    <col min="6913" max="6920" width="0" style="203" hidden="1" customWidth="1"/>
    <col min="6921" max="6930" width="10.7109375" style="203" customWidth="1"/>
    <col min="6931" max="6931" width="4.42578125" style="203" customWidth="1"/>
    <col min="6932" max="6933" width="9.140625" style="203" customWidth="1"/>
    <col min="6934" max="7168" width="0" style="203" hidden="1"/>
    <col min="7169" max="7176" width="0" style="203" hidden="1" customWidth="1"/>
    <col min="7177" max="7186" width="10.7109375" style="203" customWidth="1"/>
    <col min="7187" max="7187" width="4.42578125" style="203" customWidth="1"/>
    <col min="7188" max="7189" width="9.140625" style="203" customWidth="1"/>
    <col min="7190" max="7424" width="0" style="203" hidden="1"/>
    <col min="7425" max="7432" width="0" style="203" hidden="1" customWidth="1"/>
    <col min="7433" max="7442" width="10.7109375" style="203" customWidth="1"/>
    <col min="7443" max="7443" width="4.42578125" style="203" customWidth="1"/>
    <col min="7444" max="7445" width="9.140625" style="203" customWidth="1"/>
    <col min="7446" max="7680" width="0" style="203" hidden="1"/>
    <col min="7681" max="7688" width="0" style="203" hidden="1" customWidth="1"/>
    <col min="7689" max="7698" width="10.7109375" style="203" customWidth="1"/>
    <col min="7699" max="7699" width="4.42578125" style="203" customWidth="1"/>
    <col min="7700" max="7701" width="9.140625" style="203" customWidth="1"/>
    <col min="7702" max="7936" width="0" style="203" hidden="1"/>
    <col min="7937" max="7944" width="0" style="203" hidden="1" customWidth="1"/>
    <col min="7945" max="7954" width="10.7109375" style="203" customWidth="1"/>
    <col min="7955" max="7955" width="4.42578125" style="203" customWidth="1"/>
    <col min="7956" max="7957" width="9.140625" style="203" customWidth="1"/>
    <col min="7958" max="8192" width="0" style="203" hidden="1"/>
    <col min="8193" max="8200" width="0" style="203" hidden="1" customWidth="1"/>
    <col min="8201" max="8210" width="10.7109375" style="203" customWidth="1"/>
    <col min="8211" max="8211" width="4.42578125" style="203" customWidth="1"/>
    <col min="8212" max="8213" width="9.140625" style="203" customWidth="1"/>
    <col min="8214" max="8448" width="0" style="203" hidden="1"/>
    <col min="8449" max="8456" width="0" style="203" hidden="1" customWidth="1"/>
    <col min="8457" max="8466" width="10.7109375" style="203" customWidth="1"/>
    <col min="8467" max="8467" width="4.42578125" style="203" customWidth="1"/>
    <col min="8468" max="8469" width="9.140625" style="203" customWidth="1"/>
    <col min="8470" max="8704" width="0" style="203" hidden="1"/>
    <col min="8705" max="8712" width="0" style="203" hidden="1" customWidth="1"/>
    <col min="8713" max="8722" width="10.7109375" style="203" customWidth="1"/>
    <col min="8723" max="8723" width="4.42578125" style="203" customWidth="1"/>
    <col min="8724" max="8725" width="9.140625" style="203" customWidth="1"/>
    <col min="8726" max="8960" width="0" style="203" hidden="1"/>
    <col min="8961" max="8968" width="0" style="203" hidden="1" customWidth="1"/>
    <col min="8969" max="8978" width="10.7109375" style="203" customWidth="1"/>
    <col min="8979" max="8979" width="4.42578125" style="203" customWidth="1"/>
    <col min="8980" max="8981" width="9.140625" style="203" customWidth="1"/>
    <col min="8982" max="9216" width="0" style="203" hidden="1"/>
    <col min="9217" max="9224" width="0" style="203" hidden="1" customWidth="1"/>
    <col min="9225" max="9234" width="10.7109375" style="203" customWidth="1"/>
    <col min="9235" max="9235" width="4.42578125" style="203" customWidth="1"/>
    <col min="9236" max="9237" width="9.140625" style="203" customWidth="1"/>
    <col min="9238" max="9472" width="0" style="203" hidden="1"/>
    <col min="9473" max="9480" width="0" style="203" hidden="1" customWidth="1"/>
    <col min="9481" max="9490" width="10.7109375" style="203" customWidth="1"/>
    <col min="9491" max="9491" width="4.42578125" style="203" customWidth="1"/>
    <col min="9492" max="9493" width="9.140625" style="203" customWidth="1"/>
    <col min="9494" max="9728" width="0" style="203" hidden="1"/>
    <col min="9729" max="9736" width="0" style="203" hidden="1" customWidth="1"/>
    <col min="9737" max="9746" width="10.7109375" style="203" customWidth="1"/>
    <col min="9747" max="9747" width="4.42578125" style="203" customWidth="1"/>
    <col min="9748" max="9749" width="9.140625" style="203" customWidth="1"/>
    <col min="9750" max="9984" width="0" style="203" hidden="1"/>
    <col min="9985" max="9992" width="0" style="203" hidden="1" customWidth="1"/>
    <col min="9993" max="10002" width="10.7109375" style="203" customWidth="1"/>
    <col min="10003" max="10003" width="4.42578125" style="203" customWidth="1"/>
    <col min="10004" max="10005" width="9.140625" style="203" customWidth="1"/>
    <col min="10006" max="10240" width="0" style="203" hidden="1"/>
    <col min="10241" max="10248" width="0" style="203" hidden="1" customWidth="1"/>
    <col min="10249" max="10258" width="10.7109375" style="203" customWidth="1"/>
    <col min="10259" max="10259" width="4.42578125" style="203" customWidth="1"/>
    <col min="10260" max="10261" width="9.140625" style="203" customWidth="1"/>
    <col min="10262" max="10496" width="0" style="203" hidden="1"/>
    <col min="10497" max="10504" width="0" style="203" hidden="1" customWidth="1"/>
    <col min="10505" max="10514" width="10.7109375" style="203" customWidth="1"/>
    <col min="10515" max="10515" width="4.42578125" style="203" customWidth="1"/>
    <col min="10516" max="10517" width="9.140625" style="203" customWidth="1"/>
    <col min="10518" max="10752" width="0" style="203" hidden="1"/>
    <col min="10753" max="10760" width="0" style="203" hidden="1" customWidth="1"/>
    <col min="10761" max="10770" width="10.7109375" style="203" customWidth="1"/>
    <col min="10771" max="10771" width="4.42578125" style="203" customWidth="1"/>
    <col min="10772" max="10773" width="9.140625" style="203" customWidth="1"/>
    <col min="10774" max="11008" width="0" style="203" hidden="1"/>
    <col min="11009" max="11016" width="0" style="203" hidden="1" customWidth="1"/>
    <col min="11017" max="11026" width="10.7109375" style="203" customWidth="1"/>
    <col min="11027" max="11027" width="4.42578125" style="203" customWidth="1"/>
    <col min="11028" max="11029" width="9.140625" style="203" customWidth="1"/>
    <col min="11030" max="11264" width="0" style="203" hidden="1"/>
    <col min="11265" max="11272" width="0" style="203" hidden="1" customWidth="1"/>
    <col min="11273" max="11282" width="10.7109375" style="203" customWidth="1"/>
    <col min="11283" max="11283" width="4.42578125" style="203" customWidth="1"/>
    <col min="11284" max="11285" width="9.140625" style="203" customWidth="1"/>
    <col min="11286" max="11520" width="0" style="203" hidden="1"/>
    <col min="11521" max="11528" width="0" style="203" hidden="1" customWidth="1"/>
    <col min="11529" max="11538" width="10.7109375" style="203" customWidth="1"/>
    <col min="11539" max="11539" width="4.42578125" style="203" customWidth="1"/>
    <col min="11540" max="11541" width="9.140625" style="203" customWidth="1"/>
    <col min="11542" max="11776" width="0" style="203" hidden="1"/>
    <col min="11777" max="11784" width="0" style="203" hidden="1" customWidth="1"/>
    <col min="11785" max="11794" width="10.7109375" style="203" customWidth="1"/>
    <col min="11795" max="11795" width="4.42578125" style="203" customWidth="1"/>
    <col min="11796" max="11797" width="9.140625" style="203" customWidth="1"/>
    <col min="11798" max="12032" width="0" style="203" hidden="1"/>
    <col min="12033" max="12040" width="0" style="203" hidden="1" customWidth="1"/>
    <col min="12041" max="12050" width="10.7109375" style="203" customWidth="1"/>
    <col min="12051" max="12051" width="4.42578125" style="203" customWidth="1"/>
    <col min="12052" max="12053" width="9.140625" style="203" customWidth="1"/>
    <col min="12054" max="12288" width="0" style="203" hidden="1"/>
    <col min="12289" max="12296" width="0" style="203" hidden="1" customWidth="1"/>
    <col min="12297" max="12306" width="10.7109375" style="203" customWidth="1"/>
    <col min="12307" max="12307" width="4.42578125" style="203" customWidth="1"/>
    <col min="12308" max="12309" width="9.140625" style="203" customWidth="1"/>
    <col min="12310" max="12544" width="0" style="203" hidden="1"/>
    <col min="12545" max="12552" width="0" style="203" hidden="1" customWidth="1"/>
    <col min="12553" max="12562" width="10.7109375" style="203" customWidth="1"/>
    <col min="12563" max="12563" width="4.42578125" style="203" customWidth="1"/>
    <col min="12564" max="12565" width="9.140625" style="203" customWidth="1"/>
    <col min="12566" max="12800" width="0" style="203" hidden="1"/>
    <col min="12801" max="12808" width="0" style="203" hidden="1" customWidth="1"/>
    <col min="12809" max="12818" width="10.7109375" style="203" customWidth="1"/>
    <col min="12819" max="12819" width="4.42578125" style="203" customWidth="1"/>
    <col min="12820" max="12821" width="9.140625" style="203" customWidth="1"/>
    <col min="12822" max="13056" width="0" style="203" hidden="1"/>
    <col min="13057" max="13064" width="0" style="203" hidden="1" customWidth="1"/>
    <col min="13065" max="13074" width="10.7109375" style="203" customWidth="1"/>
    <col min="13075" max="13075" width="4.42578125" style="203" customWidth="1"/>
    <col min="13076" max="13077" width="9.140625" style="203" customWidth="1"/>
    <col min="13078" max="13312" width="0" style="203" hidden="1"/>
    <col min="13313" max="13320" width="0" style="203" hidden="1" customWidth="1"/>
    <col min="13321" max="13330" width="10.7109375" style="203" customWidth="1"/>
    <col min="13331" max="13331" width="4.42578125" style="203" customWidth="1"/>
    <col min="13332" max="13333" width="9.140625" style="203" customWidth="1"/>
    <col min="13334" max="13568" width="0" style="203" hidden="1"/>
    <col min="13569" max="13576" width="0" style="203" hidden="1" customWidth="1"/>
    <col min="13577" max="13586" width="10.7109375" style="203" customWidth="1"/>
    <col min="13587" max="13587" width="4.42578125" style="203" customWidth="1"/>
    <col min="13588" max="13589" width="9.140625" style="203" customWidth="1"/>
    <col min="13590" max="13824" width="0" style="203" hidden="1"/>
    <col min="13825" max="13832" width="0" style="203" hidden="1" customWidth="1"/>
    <col min="13833" max="13842" width="10.7109375" style="203" customWidth="1"/>
    <col min="13843" max="13843" width="4.42578125" style="203" customWidth="1"/>
    <col min="13844" max="13845" width="9.140625" style="203" customWidth="1"/>
    <col min="13846" max="14080" width="0" style="203" hidden="1"/>
    <col min="14081" max="14088" width="0" style="203" hidden="1" customWidth="1"/>
    <col min="14089" max="14098" width="10.7109375" style="203" customWidth="1"/>
    <col min="14099" max="14099" width="4.42578125" style="203" customWidth="1"/>
    <col min="14100" max="14101" width="9.140625" style="203" customWidth="1"/>
    <col min="14102" max="14336" width="0" style="203" hidden="1"/>
    <col min="14337" max="14344" width="0" style="203" hidden="1" customWidth="1"/>
    <col min="14345" max="14354" width="10.7109375" style="203" customWidth="1"/>
    <col min="14355" max="14355" width="4.42578125" style="203" customWidth="1"/>
    <col min="14356" max="14357" width="9.140625" style="203" customWidth="1"/>
    <col min="14358" max="14592" width="0" style="203" hidden="1"/>
    <col min="14593" max="14600" width="0" style="203" hidden="1" customWidth="1"/>
    <col min="14601" max="14610" width="10.7109375" style="203" customWidth="1"/>
    <col min="14611" max="14611" width="4.42578125" style="203" customWidth="1"/>
    <col min="14612" max="14613" width="9.140625" style="203" customWidth="1"/>
    <col min="14614" max="14848" width="0" style="203" hidden="1"/>
    <col min="14849" max="14856" width="0" style="203" hidden="1" customWidth="1"/>
    <col min="14857" max="14866" width="10.7109375" style="203" customWidth="1"/>
    <col min="14867" max="14867" width="4.42578125" style="203" customWidth="1"/>
    <col min="14868" max="14869" width="9.140625" style="203" customWidth="1"/>
    <col min="14870" max="15104" width="0" style="203" hidden="1"/>
    <col min="15105" max="15112" width="0" style="203" hidden="1" customWidth="1"/>
    <col min="15113" max="15122" width="10.7109375" style="203" customWidth="1"/>
    <col min="15123" max="15123" width="4.42578125" style="203" customWidth="1"/>
    <col min="15124" max="15125" width="9.140625" style="203" customWidth="1"/>
    <col min="15126" max="15360" width="0" style="203" hidden="1"/>
    <col min="15361" max="15368" width="0" style="203" hidden="1" customWidth="1"/>
    <col min="15369" max="15378" width="10.7109375" style="203" customWidth="1"/>
    <col min="15379" max="15379" width="4.42578125" style="203" customWidth="1"/>
    <col min="15380" max="15381" width="9.140625" style="203" customWidth="1"/>
    <col min="15382" max="15616" width="0" style="203" hidden="1"/>
    <col min="15617" max="15624" width="0" style="203" hidden="1" customWidth="1"/>
    <col min="15625" max="15634" width="10.7109375" style="203" customWidth="1"/>
    <col min="15635" max="15635" width="4.42578125" style="203" customWidth="1"/>
    <col min="15636" max="15637" width="9.140625" style="203" customWidth="1"/>
    <col min="15638" max="15872" width="0" style="203" hidden="1"/>
    <col min="15873" max="15880" width="0" style="203" hidden="1" customWidth="1"/>
    <col min="15881" max="15890" width="10.7109375" style="203" customWidth="1"/>
    <col min="15891" max="15891" width="4.42578125" style="203" customWidth="1"/>
    <col min="15892" max="15893" width="9.140625" style="203" customWidth="1"/>
    <col min="15894" max="16128" width="0" style="203" hidden="1"/>
    <col min="16129" max="16136" width="0" style="203" hidden="1" customWidth="1"/>
    <col min="16137" max="16146" width="10.7109375" style="203" customWidth="1"/>
    <col min="16147" max="16147" width="4.42578125" style="203" customWidth="1"/>
    <col min="16148" max="16149" width="9.140625" style="203" customWidth="1"/>
    <col min="16150" max="16384" width="0" style="203" hidden="1"/>
  </cols>
  <sheetData>
    <row r="1" spans="1:18" ht="15" customHeight="1" x14ac:dyDescent="0.2">
      <c r="E1" s="243" t="s">
        <v>136</v>
      </c>
      <c r="F1" s="243" t="s">
        <v>135</v>
      </c>
      <c r="G1" s="243" t="s">
        <v>134</v>
      </c>
      <c r="I1" s="329" t="s">
        <v>77</v>
      </c>
      <c r="J1" s="329"/>
      <c r="K1" s="329"/>
      <c r="L1" s="329"/>
      <c r="M1" s="329"/>
      <c r="N1" s="329"/>
      <c r="O1" s="329"/>
      <c r="P1" s="329"/>
      <c r="Q1" s="329"/>
      <c r="R1" s="329"/>
    </row>
    <row r="2" spans="1:18" ht="15.75" customHeight="1" x14ac:dyDescent="0.2">
      <c r="A2" s="203" t="s">
        <v>86</v>
      </c>
      <c r="B2" s="209" t="s">
        <v>107</v>
      </c>
      <c r="C2" s="203" t="str">
        <f>CONCATENATE(A2,"-",B2)</f>
        <v>Construção e Reforma de Edifícios-AC</v>
      </c>
      <c r="E2" s="207">
        <v>0.03</v>
      </c>
      <c r="F2" s="207">
        <v>0.04</v>
      </c>
      <c r="G2" s="207">
        <v>5.5E-2</v>
      </c>
      <c r="I2" s="330" t="s">
        <v>4</v>
      </c>
      <c r="J2" s="330"/>
      <c r="K2" s="330"/>
      <c r="L2" s="330"/>
      <c r="M2" s="330"/>
      <c r="N2" s="330"/>
      <c r="O2" s="330"/>
      <c r="P2" s="330"/>
      <c r="Q2" s="330"/>
      <c r="R2" s="330"/>
    </row>
    <row r="3" spans="1:18" ht="15.75" customHeight="1" x14ac:dyDescent="0.2">
      <c r="B3" s="209"/>
      <c r="E3" s="207"/>
      <c r="F3" s="207"/>
      <c r="G3" s="207"/>
      <c r="I3" s="331">
        <f ca="1">TODAY()</f>
        <v>45568</v>
      </c>
      <c r="J3" s="332"/>
      <c r="K3" s="332"/>
      <c r="L3" s="332"/>
      <c r="M3" s="332"/>
      <c r="N3" s="332"/>
      <c r="O3" s="332"/>
      <c r="P3" s="332"/>
      <c r="Q3" s="332"/>
      <c r="R3" s="332"/>
    </row>
    <row r="4" spans="1:18" ht="15.75" customHeight="1" x14ac:dyDescent="0.2">
      <c r="B4" s="209"/>
      <c r="E4" s="207"/>
      <c r="F4" s="207"/>
      <c r="G4" s="207"/>
      <c r="I4" s="312" t="s">
        <v>133</v>
      </c>
      <c r="J4" s="312"/>
      <c r="K4" s="312"/>
      <c r="L4" s="312"/>
      <c r="M4" s="312"/>
      <c r="N4" s="312"/>
      <c r="O4" s="312"/>
      <c r="P4" s="312"/>
      <c r="Q4" s="312"/>
      <c r="R4" s="312"/>
    </row>
    <row r="5" spans="1:18" ht="15.75" customHeight="1" x14ac:dyDescent="0.2">
      <c r="B5" s="209"/>
      <c r="E5" s="207"/>
      <c r="F5" s="207"/>
      <c r="G5" s="207"/>
      <c r="I5" s="312"/>
      <c r="J5" s="312"/>
      <c r="K5" s="312"/>
      <c r="L5" s="312"/>
      <c r="M5" s="312"/>
      <c r="N5" s="312"/>
      <c r="O5" s="312"/>
      <c r="P5" s="312"/>
      <c r="Q5" s="312"/>
      <c r="R5" s="312"/>
    </row>
    <row r="6" spans="1:18" ht="15.75" customHeight="1" x14ac:dyDescent="0.2">
      <c r="B6" s="209"/>
      <c r="E6" s="207"/>
      <c r="F6" s="207"/>
      <c r="G6" s="207"/>
      <c r="I6" s="242"/>
      <c r="J6" s="242"/>
      <c r="K6" s="242"/>
      <c r="L6" s="242"/>
      <c r="M6" s="242"/>
      <c r="N6" s="242"/>
      <c r="O6" s="242"/>
      <c r="P6" s="242"/>
      <c r="Q6" s="242"/>
      <c r="R6" s="242"/>
    </row>
    <row r="7" spans="1:18" ht="15.75" customHeight="1" x14ac:dyDescent="0.2">
      <c r="B7" s="209"/>
      <c r="E7" s="207"/>
      <c r="F7" s="207"/>
      <c r="G7" s="207"/>
      <c r="I7" s="333" t="s">
        <v>132</v>
      </c>
      <c r="J7" s="333"/>
      <c r="K7" s="333"/>
      <c r="L7" s="333"/>
      <c r="M7" s="333"/>
      <c r="N7" s="333"/>
      <c r="O7" s="333"/>
      <c r="P7" s="333"/>
      <c r="Q7" s="333"/>
      <c r="R7" s="333"/>
    </row>
    <row r="8" spans="1:18" ht="15.75" customHeight="1" x14ac:dyDescent="0.2">
      <c r="B8" s="209"/>
      <c r="E8" s="207"/>
      <c r="F8" s="207"/>
      <c r="G8" s="207"/>
      <c r="I8" s="241"/>
      <c r="J8" s="241"/>
      <c r="K8" s="241"/>
      <c r="L8" s="241"/>
      <c r="M8" s="241"/>
      <c r="N8" s="241"/>
      <c r="O8" s="241"/>
      <c r="P8" s="241"/>
      <c r="Q8" s="241"/>
      <c r="R8" s="241"/>
    </row>
    <row r="9" spans="1:18" ht="13.5" customHeight="1" x14ac:dyDescent="0.2">
      <c r="A9" s="203" t="e">
        <f>#REF!</f>
        <v>#REF!</v>
      </c>
      <c r="B9" s="208" t="s">
        <v>88</v>
      </c>
      <c r="C9" s="203" t="e">
        <f>CONCATENATE(A9,"-",B9)</f>
        <v>#REF!</v>
      </c>
      <c r="E9" s="207">
        <v>0.2034</v>
      </c>
      <c r="F9" s="207">
        <v>0.22120000000000001</v>
      </c>
      <c r="G9" s="207">
        <v>0.25</v>
      </c>
      <c r="I9" s="328" t="s">
        <v>131</v>
      </c>
      <c r="J9" s="328"/>
      <c r="K9" s="328"/>
      <c r="L9" s="328"/>
      <c r="M9" s="328"/>
      <c r="N9" s="328"/>
      <c r="O9" s="328"/>
      <c r="P9" s="328"/>
      <c r="Q9" s="328"/>
      <c r="R9" s="240" t="s">
        <v>130</v>
      </c>
    </row>
    <row r="10" spans="1:18" ht="39.75" customHeight="1" x14ac:dyDescent="0.2">
      <c r="B10" s="208"/>
      <c r="E10" s="207"/>
      <c r="F10" s="207"/>
      <c r="G10" s="207"/>
      <c r="I10" s="315" t="s">
        <v>182</v>
      </c>
      <c r="J10" s="315"/>
      <c r="K10" s="315"/>
      <c r="L10" s="315"/>
      <c r="M10" s="315"/>
      <c r="N10" s="315"/>
      <c r="O10" s="315"/>
      <c r="P10" s="315"/>
      <c r="Q10" s="315"/>
      <c r="R10" s="239" t="s">
        <v>129</v>
      </c>
    </row>
    <row r="11" spans="1:18" x14ac:dyDescent="0.2">
      <c r="A11" s="203" t="s">
        <v>85</v>
      </c>
      <c r="B11" s="209" t="s">
        <v>104</v>
      </c>
      <c r="C11" s="203" t="str">
        <f>CONCATENATE(A11,"-",B11)</f>
        <v>Construção de Praças Urbanas, Rodovias, Ferrovias e recapeamento e pavimentação de vias urbanas-SG</v>
      </c>
      <c r="E11" s="207">
        <v>3.2000000000000002E-3</v>
      </c>
      <c r="F11" s="207">
        <v>4.0000000000000001E-3</v>
      </c>
      <c r="G11" s="207">
        <v>7.4000000000000003E-3</v>
      </c>
      <c r="I11" s="322"/>
      <c r="J11" s="322"/>
      <c r="K11" s="322"/>
      <c r="L11" s="322"/>
      <c r="M11" s="322"/>
      <c r="N11" s="322"/>
      <c r="O11" s="322"/>
      <c r="P11" s="322"/>
      <c r="Q11" s="322"/>
      <c r="R11" s="322"/>
    </row>
    <row r="12" spans="1:18" x14ac:dyDescent="0.2">
      <c r="A12" s="203" t="s">
        <v>85</v>
      </c>
      <c r="B12" s="209" t="s">
        <v>103</v>
      </c>
      <c r="C12" s="203" t="str">
        <f>CONCATENATE(A12,"-",B12)</f>
        <v>Construção de Praças Urbanas, Rodovias, Ferrovias e recapeamento e pavimentação de vias urbanas-R</v>
      </c>
      <c r="E12" s="207">
        <v>5.0000000000000001E-3</v>
      </c>
      <c r="F12" s="207">
        <v>5.6000000000000008E-3</v>
      </c>
      <c r="G12" s="207">
        <v>9.7000000000000003E-3</v>
      </c>
      <c r="I12" s="316" t="s">
        <v>128</v>
      </c>
      <c r="J12" s="316"/>
      <c r="K12" s="316"/>
      <c r="L12" s="316"/>
      <c r="M12" s="316"/>
      <c r="N12" s="316"/>
      <c r="O12" s="316"/>
      <c r="P12" s="316"/>
      <c r="Q12" s="316"/>
      <c r="R12" s="317"/>
    </row>
    <row r="13" spans="1:18" ht="27.75" customHeight="1" x14ac:dyDescent="0.2">
      <c r="A13" s="203" t="s">
        <v>85</v>
      </c>
      <c r="B13" s="209" t="s">
        <v>102</v>
      </c>
      <c r="C13" s="203" t="str">
        <f>CONCATENATE(A13,"-",B13)</f>
        <v>Construção de Praças Urbanas, Rodovias, Ferrovias e recapeamento e pavimentação de vias urbanas-DF</v>
      </c>
      <c r="E13" s="207">
        <v>1.0200000000000001E-2</v>
      </c>
      <c r="F13" s="207">
        <v>1.11E-2</v>
      </c>
      <c r="G13" s="207">
        <v>1.21E-2</v>
      </c>
      <c r="I13" s="327" t="s">
        <v>85</v>
      </c>
      <c r="J13" s="327"/>
      <c r="K13" s="327"/>
      <c r="L13" s="327"/>
      <c r="M13" s="327"/>
      <c r="N13" s="327"/>
      <c r="O13" s="327"/>
      <c r="P13" s="327"/>
      <c r="Q13" s="313"/>
      <c r="R13" s="314"/>
    </row>
    <row r="14" spans="1:18" ht="15" customHeight="1" x14ac:dyDescent="0.2">
      <c r="A14" s="203" t="s">
        <v>85</v>
      </c>
      <c r="B14" s="209" t="s">
        <v>101</v>
      </c>
      <c r="C14" s="203" t="str">
        <f>CONCATENATE(A14,"-",B14)</f>
        <v>Construção de Praças Urbanas, Rodovias, Ferrovias e recapeamento e pavimentação de vias urbanas-L</v>
      </c>
      <c r="E14" s="207">
        <v>6.6400000000000001E-2</v>
      </c>
      <c r="F14" s="207">
        <v>7.2999999999999995E-2</v>
      </c>
      <c r="G14" s="207">
        <v>8.6899999999999991E-2</v>
      </c>
      <c r="I14" s="320"/>
      <c r="J14" s="320"/>
      <c r="K14" s="320"/>
      <c r="L14" s="320"/>
      <c r="M14" s="320"/>
      <c r="N14" s="320"/>
      <c r="O14" s="320"/>
      <c r="P14" s="320"/>
      <c r="Q14" s="321"/>
      <c r="R14" s="321"/>
    </row>
    <row r="15" spans="1:18" ht="24" customHeight="1" x14ac:dyDescent="0.2">
      <c r="A15" s="203" t="s">
        <v>85</v>
      </c>
      <c r="B15" s="208" t="s">
        <v>88</v>
      </c>
      <c r="C15" s="203" t="str">
        <f>CONCATENATE(A15,"-",B15)</f>
        <v>Construção de Praças Urbanas, Rodovias, Ferrovias e recapeamento e pavimentação de vias urbanas-BDI PAD</v>
      </c>
      <c r="E15" s="207">
        <v>0.19600000000000001</v>
      </c>
      <c r="F15" s="207">
        <v>0.2097</v>
      </c>
      <c r="G15" s="207">
        <v>0.24230000000000002</v>
      </c>
      <c r="I15" s="304" t="s">
        <v>127</v>
      </c>
      <c r="J15" s="304"/>
      <c r="K15" s="304"/>
      <c r="L15" s="304"/>
      <c r="M15" s="304"/>
      <c r="N15" s="304"/>
      <c r="O15" s="304"/>
      <c r="P15" s="304"/>
      <c r="Q15" s="238">
        <v>0.4</v>
      </c>
      <c r="R15" s="237"/>
    </row>
    <row r="16" spans="1:18" ht="24" customHeight="1" x14ac:dyDescent="0.2">
      <c r="B16" s="208"/>
      <c r="E16" s="207"/>
      <c r="F16" s="207"/>
      <c r="G16" s="207"/>
      <c r="I16" s="324"/>
      <c r="J16" s="325"/>
      <c r="K16" s="325"/>
      <c r="L16" s="325"/>
      <c r="M16" s="325"/>
      <c r="N16" s="325"/>
      <c r="O16" s="325"/>
      <c r="P16" s="325"/>
      <c r="Q16" s="326"/>
      <c r="R16" s="237"/>
    </row>
    <row r="17" spans="1:18" ht="15" customHeight="1" x14ac:dyDescent="0.2">
      <c r="A17" s="203" t="s">
        <v>84</v>
      </c>
      <c r="B17" s="209" t="s">
        <v>107</v>
      </c>
      <c r="C17" s="203" t="str">
        <f>CONCATENATE(A17,"-",B17)</f>
        <v>Construção de Redes de Abastecimento de Água, Coleta de Esgoto-AC</v>
      </c>
      <c r="E17" s="207">
        <v>3.4300000000000004E-2</v>
      </c>
      <c r="F17" s="207">
        <v>4.9299999999999997E-2</v>
      </c>
      <c r="G17" s="207">
        <v>6.7099999999999993E-2</v>
      </c>
      <c r="I17" s="305" t="s">
        <v>126</v>
      </c>
      <c r="J17" s="305"/>
      <c r="K17" s="305"/>
      <c r="L17" s="305"/>
      <c r="M17" s="305"/>
      <c r="N17" s="305"/>
      <c r="O17" s="305"/>
      <c r="P17" s="305"/>
      <c r="Q17" s="238">
        <v>0.05</v>
      </c>
      <c r="R17" s="237"/>
    </row>
    <row r="18" spans="1:18" x14ac:dyDescent="0.2">
      <c r="A18" s="203" t="str">
        <f>A17</f>
        <v>Construção de Redes de Abastecimento de Água, Coleta de Esgoto</v>
      </c>
      <c r="B18" s="209" t="s">
        <v>104</v>
      </c>
      <c r="C18" s="203" t="str">
        <f>CONCATENATE(A18,"-",B18)</f>
        <v>Construção de Redes de Abastecimento de Água, Coleta de Esgoto-SG</v>
      </c>
      <c r="E18" s="207">
        <v>2.8000000000000004E-3</v>
      </c>
      <c r="F18" s="207">
        <v>4.8999999999999998E-3</v>
      </c>
      <c r="G18" s="207">
        <v>7.4999999999999997E-3</v>
      </c>
      <c r="I18" s="308"/>
      <c r="J18" s="308"/>
      <c r="K18" s="308"/>
      <c r="L18" s="308"/>
      <c r="M18" s="308"/>
      <c r="N18" s="308"/>
      <c r="O18" s="308"/>
      <c r="P18" s="308"/>
      <c r="Q18" s="308"/>
      <c r="R18" s="309"/>
    </row>
    <row r="19" spans="1:18" x14ac:dyDescent="0.2">
      <c r="B19" s="209"/>
      <c r="E19" s="207"/>
      <c r="F19" s="207"/>
      <c r="G19" s="207"/>
      <c r="I19" s="306" t="s">
        <v>125</v>
      </c>
      <c r="J19" s="306"/>
      <c r="K19" s="306"/>
      <c r="L19" s="306"/>
      <c r="M19" s="306" t="s">
        <v>124</v>
      </c>
      <c r="N19" s="318" t="s">
        <v>123</v>
      </c>
      <c r="O19" s="318" t="s">
        <v>122</v>
      </c>
      <c r="P19" s="307" t="s">
        <v>121</v>
      </c>
      <c r="Q19" s="307"/>
      <c r="R19" s="307"/>
    </row>
    <row r="20" spans="1:18" x14ac:dyDescent="0.2">
      <c r="A20" s="203" t="str">
        <f>A18</f>
        <v>Construção de Redes de Abastecimento de Água, Coleta de Esgoto</v>
      </c>
      <c r="B20" s="209" t="s">
        <v>103</v>
      </c>
      <c r="C20" s="203" t="str">
        <f t="shared" ref="C20:C32" si="0">CONCATENATE(A20,"-",B20)</f>
        <v>Construção de Redes de Abastecimento de Água, Coleta de Esgoto-R</v>
      </c>
      <c r="E20" s="207">
        <v>0.01</v>
      </c>
      <c r="F20" s="207">
        <v>1.3899999999999999E-2</v>
      </c>
      <c r="G20" s="207">
        <v>1.7399999999999999E-2</v>
      </c>
      <c r="I20" s="306"/>
      <c r="J20" s="306"/>
      <c r="K20" s="306"/>
      <c r="L20" s="306"/>
      <c r="M20" s="306"/>
      <c r="N20" s="318"/>
      <c r="O20" s="318"/>
      <c r="P20" s="236" t="s">
        <v>120</v>
      </c>
      <c r="Q20" s="236" t="s">
        <v>119</v>
      </c>
      <c r="R20" s="236" t="s">
        <v>118</v>
      </c>
    </row>
    <row r="21" spans="1:18" x14ac:dyDescent="0.2">
      <c r="A21" s="203" t="str">
        <f>A20</f>
        <v>Construção de Redes de Abastecimento de Água, Coleta de Esgoto</v>
      </c>
      <c r="B21" s="209" t="s">
        <v>102</v>
      </c>
      <c r="C21" s="203" t="str">
        <f t="shared" si="0"/>
        <v>Construção de Redes de Abastecimento de Água, Coleta de Esgoto-DF</v>
      </c>
      <c r="E21" s="207">
        <v>9.3999999999999986E-3</v>
      </c>
      <c r="F21" s="207">
        <v>9.8999999999999991E-3</v>
      </c>
      <c r="G21" s="207">
        <v>1.1699999999999999E-2</v>
      </c>
      <c r="I21" s="311" t="str">
        <f>IF($I$13=$A$60,"Encargos Sociais incidentes sobre a mão de obra","Administração Central")</f>
        <v>Administração Central</v>
      </c>
      <c r="J21" s="311"/>
      <c r="K21" s="311"/>
      <c r="L21" s="311"/>
      <c r="M21" s="234" t="str">
        <f>IF($I$13=$A$60,"K1","AC")</f>
        <v>AC</v>
      </c>
      <c r="N21" s="235">
        <v>4.6699999999999998E-2</v>
      </c>
      <c r="O21" s="230" t="s">
        <v>87</v>
      </c>
      <c r="P21" s="228">
        <v>3.7999999999999999E-2</v>
      </c>
      <c r="Q21" s="229">
        <v>4.0099999999999997E-2</v>
      </c>
      <c r="R21" s="228">
        <v>4.6699999999999998E-2</v>
      </c>
    </row>
    <row r="22" spans="1:18" x14ac:dyDescent="0.2">
      <c r="A22" s="203" t="str">
        <f>A21</f>
        <v>Construção de Redes de Abastecimento de Água, Coleta de Esgoto</v>
      </c>
      <c r="B22" s="209" t="s">
        <v>101</v>
      </c>
      <c r="C22" s="203" t="str">
        <f t="shared" si="0"/>
        <v>Construção de Redes de Abastecimento de Água, Coleta de Esgoto-L</v>
      </c>
      <c r="E22" s="207">
        <v>6.7400000000000002E-2</v>
      </c>
      <c r="F22" s="207">
        <v>8.0399999999999985E-2</v>
      </c>
      <c r="G22" s="207">
        <v>9.4E-2</v>
      </c>
      <c r="I22" s="311" t="str">
        <f>IF($I$13=$A$60,"Administração Central da empresa ou consultoria - overhead","Seguro e Garantia")</f>
        <v>Seguro e Garantia</v>
      </c>
      <c r="J22" s="311"/>
      <c r="K22" s="311"/>
      <c r="L22" s="311"/>
      <c r="M22" s="234" t="str">
        <f>IF($I$13=$A$60,"K2","SG")</f>
        <v>SG</v>
      </c>
      <c r="N22" s="235">
        <v>7.4000000000000003E-3</v>
      </c>
      <c r="O22" s="230" t="s">
        <v>87</v>
      </c>
      <c r="P22" s="228">
        <f>VLOOKUP(CONCATENATE(I$13,"-",M22),$C$2:$G$51,3,FALSE)</f>
        <v>3.2000000000000002E-3</v>
      </c>
      <c r="Q22" s="229">
        <f>VLOOKUP(CONCATENATE(I$13,"-",M22),$C$2:$G$51,4,FALSE)</f>
        <v>4.0000000000000001E-3</v>
      </c>
      <c r="R22" s="228">
        <f>VLOOKUP(CONCATENATE(I$13,"-",M22),$C$2:$G$51,5,FALSE)</f>
        <v>7.4000000000000003E-3</v>
      </c>
    </row>
    <row r="23" spans="1:18" x14ac:dyDescent="0.2">
      <c r="A23" s="203" t="str">
        <f>A22</f>
        <v>Construção de Redes de Abastecimento de Água, Coleta de Esgoto</v>
      </c>
      <c r="B23" s="208" t="s">
        <v>88</v>
      </c>
      <c r="C23" s="203" t="str">
        <f t="shared" si="0"/>
        <v>Construção de Redes de Abastecimento de Água, Coleta de Esgoto-BDI PAD</v>
      </c>
      <c r="E23" s="207">
        <v>0.20760000000000001</v>
      </c>
      <c r="F23" s="207">
        <v>0.24179999999999999</v>
      </c>
      <c r="G23" s="207">
        <v>0.26440000000000002</v>
      </c>
      <c r="I23" s="311" t="str">
        <f>IF($I$13=$A$60,"","Risco")</f>
        <v>Risco</v>
      </c>
      <c r="J23" s="311"/>
      <c r="K23" s="311"/>
      <c r="L23" s="311"/>
      <c r="M23" s="234" t="str">
        <f>IF($I$13=$A$60,"","R")</f>
        <v>R</v>
      </c>
      <c r="N23" s="235">
        <v>9.7000000000000003E-3</v>
      </c>
      <c r="O23" s="230" t="s">
        <v>87</v>
      </c>
      <c r="P23" s="228">
        <f>VLOOKUP(CONCATENATE(I$13,"-",M23),$C$2:$G$51,3,FALSE)</f>
        <v>5.0000000000000001E-3</v>
      </c>
      <c r="Q23" s="229">
        <f>VLOOKUP(CONCATENATE(I$13,"-",M23),$C$2:$G$51,4,FALSE)</f>
        <v>5.6000000000000008E-3</v>
      </c>
      <c r="R23" s="228">
        <f>VLOOKUP(CONCATENATE(I$13,"-",M23),$C$2:$G$51,5,FALSE)</f>
        <v>9.7000000000000003E-3</v>
      </c>
    </row>
    <row r="24" spans="1:18" x14ac:dyDescent="0.2">
      <c r="A24" s="203" t="s">
        <v>83</v>
      </c>
      <c r="B24" s="209" t="s">
        <v>107</v>
      </c>
      <c r="C24" s="203" t="str">
        <f t="shared" si="0"/>
        <v>Construção e Manutenção de Estações e Redes de Distribuição de Energia Elétrica-AC</v>
      </c>
      <c r="E24" s="207">
        <v>5.2900000000000003E-2</v>
      </c>
      <c r="F24" s="207">
        <v>5.9200000000000003E-2</v>
      </c>
      <c r="G24" s="207">
        <v>7.9299999999999995E-2</v>
      </c>
      <c r="I24" s="311" t="str">
        <f>IF($I$13=$A$60,"","Despesas Financeiras")</f>
        <v>Despesas Financeiras</v>
      </c>
      <c r="J24" s="311"/>
      <c r="K24" s="311"/>
      <c r="L24" s="311"/>
      <c r="M24" s="234" t="str">
        <f>IF($I$13=$A$60,"","DF")</f>
        <v>DF</v>
      </c>
      <c r="N24" s="235">
        <v>1.21E-2</v>
      </c>
      <c r="O24" s="230" t="s">
        <v>87</v>
      </c>
      <c r="P24" s="228">
        <f>VLOOKUP(CONCATENATE(I$13,"-",M24),$C$2:$G$51,3,FALSE)</f>
        <v>1.0200000000000001E-2</v>
      </c>
      <c r="Q24" s="229">
        <f>VLOOKUP(CONCATENATE(I$13,"-",M24),$C$2:$G$51,4,FALSE)</f>
        <v>1.11E-2</v>
      </c>
      <c r="R24" s="228">
        <f>VLOOKUP(CONCATENATE(I$13,"-",M24),$C$2:$G$51,5,FALSE)</f>
        <v>1.21E-2</v>
      </c>
    </row>
    <row r="25" spans="1:18" x14ac:dyDescent="0.2">
      <c r="A25" s="203" t="str">
        <f>A24</f>
        <v>Construção e Manutenção de Estações e Redes de Distribuição de Energia Elétrica</v>
      </c>
      <c r="B25" s="209" t="s">
        <v>104</v>
      </c>
      <c r="C25" s="203" t="str">
        <f t="shared" si="0"/>
        <v>Construção e Manutenção de Estações e Redes de Distribuição de Energia Elétrica-SG</v>
      </c>
      <c r="E25" s="207">
        <v>2.5000000000000001E-3</v>
      </c>
      <c r="F25" s="207">
        <v>5.1000000000000004E-3</v>
      </c>
      <c r="G25" s="207">
        <v>5.6000000000000008E-3</v>
      </c>
      <c r="I25" s="311" t="str">
        <f>IF($I$13=$A$60,"Margem bruta da empresa de consultoria","Lucro")</f>
        <v>Lucro</v>
      </c>
      <c r="J25" s="311"/>
      <c r="K25" s="311"/>
      <c r="L25" s="311"/>
      <c r="M25" s="234" t="str">
        <f>IF($I$13=$A$60,"K3","L")</f>
        <v>L</v>
      </c>
      <c r="N25" s="235">
        <v>8.6900000000000005E-2</v>
      </c>
      <c r="O25" s="230" t="s">
        <v>87</v>
      </c>
      <c r="P25" s="228">
        <f>VLOOKUP(CONCATENATE(I$13,"-",M25),$C$2:$G$51,3,FALSE)</f>
        <v>6.6400000000000001E-2</v>
      </c>
      <c r="Q25" s="229">
        <f>VLOOKUP(CONCATENATE(I$13,"-",M25),$C$2:$G$51,4,FALSE)</f>
        <v>7.2999999999999995E-2</v>
      </c>
      <c r="R25" s="228">
        <f>VLOOKUP(CONCATENATE(I$13,"-",M25),$C$2:$G$51,5,FALSE)</f>
        <v>8.6899999999999991E-2</v>
      </c>
    </row>
    <row r="26" spans="1:18" x14ac:dyDescent="0.2">
      <c r="A26" s="203" t="str">
        <f>A25</f>
        <v>Construção e Manutenção de Estações e Redes de Distribuição de Energia Elétrica</v>
      </c>
      <c r="B26" s="209" t="s">
        <v>103</v>
      </c>
      <c r="C26" s="203" t="str">
        <f t="shared" si="0"/>
        <v>Construção e Manutenção de Estações e Redes de Distribuição de Energia Elétrica-R</v>
      </c>
      <c r="E26" s="207">
        <v>0.01</v>
      </c>
      <c r="F26" s="207">
        <v>1.4800000000000001E-2</v>
      </c>
      <c r="G26" s="207">
        <v>1.9699999999999999E-2</v>
      </c>
      <c r="I26" s="310" t="s">
        <v>117</v>
      </c>
      <c r="J26" s="310"/>
      <c r="K26" s="310"/>
      <c r="L26" s="310"/>
      <c r="M26" s="234" t="s">
        <v>116</v>
      </c>
      <c r="N26" s="235">
        <v>3.6499999999999998E-2</v>
      </c>
      <c r="O26" s="230" t="s">
        <v>87</v>
      </c>
      <c r="P26" s="228">
        <v>3.6499999999999998E-2</v>
      </c>
      <c r="Q26" s="229">
        <v>3.6499999999999998E-2</v>
      </c>
      <c r="R26" s="228">
        <v>3.6499999999999998E-2</v>
      </c>
    </row>
    <row r="27" spans="1:18" x14ac:dyDescent="0.2">
      <c r="A27" s="203" t="str">
        <f>A26</f>
        <v>Construção e Manutenção de Estações e Redes de Distribuição de Energia Elétrica</v>
      </c>
      <c r="B27" s="209" t="s">
        <v>102</v>
      </c>
      <c r="C27" s="203" t="str">
        <f t="shared" si="0"/>
        <v>Construção e Manutenção de Estações e Redes de Distribuição de Energia Elétrica-DF</v>
      </c>
      <c r="E27" s="207">
        <v>1.01E-2</v>
      </c>
      <c r="F27" s="207">
        <v>1.0700000000000001E-2</v>
      </c>
      <c r="G27" s="207">
        <v>1.11E-2</v>
      </c>
      <c r="I27" s="311" t="s">
        <v>115</v>
      </c>
      <c r="J27" s="311"/>
      <c r="K27" s="311"/>
      <c r="L27" s="311"/>
      <c r="M27" s="234" t="s">
        <v>114</v>
      </c>
      <c r="N27" s="235">
        <v>0.02</v>
      </c>
      <c r="O27" s="230" t="s">
        <v>87</v>
      </c>
      <c r="P27" s="228">
        <v>0</v>
      </c>
      <c r="Q27" s="229">
        <v>2.5000000000000001E-2</v>
      </c>
      <c r="R27" s="228">
        <v>0.05</v>
      </c>
    </row>
    <row r="28" spans="1:18" ht="37.5" customHeight="1" x14ac:dyDescent="0.2">
      <c r="A28" s="203" t="str">
        <f>A27</f>
        <v>Construção e Manutenção de Estações e Redes de Distribuição de Energia Elétrica</v>
      </c>
      <c r="B28" s="209" t="s">
        <v>101</v>
      </c>
      <c r="C28" s="203" t="str">
        <f t="shared" si="0"/>
        <v>Construção e Manutenção de Estações e Redes de Distribuição de Energia Elétrica-L</v>
      </c>
      <c r="E28" s="207">
        <v>0.08</v>
      </c>
      <c r="F28" s="207">
        <v>8.3100000000000007E-2</v>
      </c>
      <c r="G28" s="207">
        <v>9.5100000000000004E-2</v>
      </c>
      <c r="I28" s="311" t="s">
        <v>113</v>
      </c>
      <c r="J28" s="311"/>
      <c r="K28" s="311"/>
      <c r="L28" s="311"/>
      <c r="M28" s="234" t="s">
        <v>112</v>
      </c>
      <c r="N28" s="229">
        <v>4.4999999999999998E-2</v>
      </c>
      <c r="O28" s="230" t="str">
        <f>IF(AND(N28&gt;=P28, N28&lt;=R28), "OK", "Não OK")</f>
        <v>OK</v>
      </c>
      <c r="P28" s="232">
        <v>0</v>
      </c>
      <c r="Q28" s="233">
        <v>4.4999999999999998E-2</v>
      </c>
      <c r="R28" s="232">
        <v>4.4999999999999998E-2</v>
      </c>
    </row>
    <row r="29" spans="1:18" ht="33" customHeight="1" x14ac:dyDescent="0.2">
      <c r="A29" s="203" t="str">
        <f>A28</f>
        <v>Construção e Manutenção de Estações e Redes de Distribuição de Energia Elétrica</v>
      </c>
      <c r="B29" s="208" t="s">
        <v>88</v>
      </c>
      <c r="C29" s="203" t="str">
        <f t="shared" si="0"/>
        <v>Construção e Manutenção de Estações e Redes de Distribuição de Energia Elétrica-BDI PAD</v>
      </c>
      <c r="E29" s="207">
        <v>0.24</v>
      </c>
      <c r="F29" s="207">
        <v>0.25840000000000002</v>
      </c>
      <c r="G29" s="207">
        <v>0.27860000000000001</v>
      </c>
      <c r="I29" s="311" t="s">
        <v>111</v>
      </c>
      <c r="J29" s="311"/>
      <c r="K29" s="311"/>
      <c r="L29" s="311"/>
      <c r="M29" s="231" t="s">
        <v>88</v>
      </c>
      <c r="N29" s="229">
        <f>ROUND((((1+N21+N22+N23)*(1+N24)*(1+N25)/(1-(N26+N27)))-1),4)</f>
        <v>0.24030000000000001</v>
      </c>
      <c r="O29" s="230" t="str">
        <f>IF(OR($I$13=$A$60,AND(N29&gt;=P29, N29&lt;=R29)), "OK", "NÃO OK")</f>
        <v>OK</v>
      </c>
      <c r="P29" s="228">
        <f>VLOOKUP(CONCATENATE($I$13,"-",$M29),$C$2:$G$51,3,FALSE)</f>
        <v>0.19600000000000001</v>
      </c>
      <c r="Q29" s="229">
        <f>VLOOKUP(CONCATENATE($I$13,"-",$M29),$C$2:$G$51,4,FALSE)</f>
        <v>0.2097</v>
      </c>
      <c r="R29" s="228">
        <f>VLOOKUP(CONCATENATE($I$13,"-",$M29),$C$2:$G$51,5,FALSE)</f>
        <v>0.24230000000000002</v>
      </c>
    </row>
    <row r="30" spans="1:18" x14ac:dyDescent="0.2">
      <c r="A30" s="203" t="s">
        <v>82</v>
      </c>
      <c r="B30" s="209" t="s">
        <v>107</v>
      </c>
      <c r="C30" s="203" t="str">
        <f t="shared" si="0"/>
        <v>Obras Portuárias, Marítimas e Fluviais-AC</v>
      </c>
      <c r="E30" s="207">
        <v>0.04</v>
      </c>
      <c r="F30" s="207">
        <v>5.5199999999999999E-2</v>
      </c>
      <c r="G30" s="207">
        <v>7.85E-2</v>
      </c>
      <c r="I30" s="319" t="s">
        <v>110</v>
      </c>
      <c r="J30" s="319"/>
      <c r="K30" s="319"/>
      <c r="L30" s="319"/>
      <c r="M30" s="227" t="s">
        <v>109</v>
      </c>
      <c r="N30" s="226">
        <f>ROUND((((1+N21+N22+N23)*(1+N24)*(1+N25)/(1-(N26+N27+N28)))-1),4)</f>
        <v>0.3024</v>
      </c>
      <c r="O30" s="225" t="str">
        <f>IF(Q13&lt;&gt;"Sim","",IF(COUNTIF($O$21:$O$29,"NÃO OK")&gt;0,"NÃO OK","OK"))</f>
        <v/>
      </c>
      <c r="P30" s="323"/>
      <c r="Q30" s="323"/>
      <c r="R30" s="323"/>
    </row>
    <row r="31" spans="1:18" x14ac:dyDescent="0.2">
      <c r="A31" s="203" t="str">
        <f>A30</f>
        <v>Obras Portuárias, Marítimas e Fluviais</v>
      </c>
      <c r="B31" s="209" t="s">
        <v>104</v>
      </c>
      <c r="C31" s="203" t="str">
        <f t="shared" si="0"/>
        <v>Obras Portuárias, Marítimas e Fluviais-SG</v>
      </c>
      <c r="E31" s="207">
        <v>8.1000000000000013E-3</v>
      </c>
      <c r="F31" s="207">
        <v>1.2199999999999999E-2</v>
      </c>
      <c r="G31" s="207">
        <v>1.9900000000000001E-2</v>
      </c>
      <c r="I31" s="204"/>
      <c r="J31" s="204"/>
      <c r="K31" s="204"/>
      <c r="L31" s="204"/>
      <c r="M31" s="204"/>
      <c r="N31" s="204"/>
      <c r="O31" s="204"/>
      <c r="P31" s="204"/>
      <c r="Q31" s="204"/>
      <c r="R31" s="204"/>
    </row>
    <row r="32" spans="1:18" ht="27.75" customHeight="1" x14ac:dyDescent="0.2">
      <c r="A32" s="203" t="str">
        <f>A31</f>
        <v>Obras Portuárias, Marítimas e Fluviais</v>
      </c>
      <c r="B32" s="209" t="s">
        <v>103</v>
      </c>
      <c r="C32" s="203" t="str">
        <f t="shared" si="0"/>
        <v>Obras Portuárias, Marítimas e Fluviais-R</v>
      </c>
      <c r="E32" s="207">
        <v>1.46E-2</v>
      </c>
      <c r="F32" s="207">
        <v>2.3199999999999998E-2</v>
      </c>
      <c r="G32" s="207">
        <v>3.1600000000000003E-2</v>
      </c>
      <c r="I32" s="312" t="s">
        <v>108</v>
      </c>
      <c r="J32" s="312"/>
      <c r="K32" s="312"/>
      <c r="L32" s="312"/>
      <c r="M32" s="312"/>
      <c r="N32" s="312"/>
      <c r="O32" s="312"/>
      <c r="P32" s="312"/>
      <c r="Q32" s="312"/>
      <c r="R32" s="312"/>
    </row>
    <row r="33" spans="1:18" ht="27.75" customHeight="1" x14ac:dyDescent="0.2">
      <c r="B33" s="209"/>
      <c r="E33" s="207"/>
      <c r="F33" s="207"/>
      <c r="G33" s="207"/>
      <c r="I33" s="224"/>
      <c r="J33" s="224"/>
      <c r="K33" s="224"/>
      <c r="L33" s="294" t="str">
        <f>IF(Q13="Sim","BDI.DES =","BDI.PAD =")</f>
        <v>BDI.PAD =</v>
      </c>
      <c r="M33" s="295" t="str">
        <f>IF($I$13=$A$60,"(1+K1+K2)*(1+K3)","(1+AC + S + R + G)*(1 + DF)*(1+L)")</f>
        <v>(1+AC + S + R + G)*(1 + DF)*(1+L)</v>
      </c>
      <c r="N33" s="295"/>
      <c r="O33" s="295"/>
      <c r="P33" s="296">
        <v>-1</v>
      </c>
      <c r="Q33" s="224"/>
      <c r="R33" s="224"/>
    </row>
    <row r="34" spans="1:18" ht="27.75" customHeight="1" x14ac:dyDescent="0.2">
      <c r="B34" s="209"/>
      <c r="E34" s="207"/>
      <c r="F34" s="207"/>
      <c r="G34" s="207"/>
      <c r="I34" s="224"/>
      <c r="J34" s="224"/>
      <c r="K34" s="224"/>
      <c r="L34" s="294"/>
      <c r="M34" s="298" t="str">
        <f>IF(Q13="Sim","(1-CP-ISS-CRPB)","(1-CP-ISS)")</f>
        <v>(1-CP-ISS)</v>
      </c>
      <c r="N34" s="298"/>
      <c r="O34" s="298"/>
      <c r="P34" s="297"/>
      <c r="Q34" s="224"/>
      <c r="R34" s="224"/>
    </row>
    <row r="35" spans="1:18" ht="20.100000000000001" customHeight="1" x14ac:dyDescent="0.2">
      <c r="A35" s="203" t="str">
        <f>A32</f>
        <v>Obras Portuárias, Marítimas e Fluviais</v>
      </c>
      <c r="B35" s="209" t="s">
        <v>102</v>
      </c>
      <c r="C35" s="203" t="str">
        <f t="shared" ref="C35:C42" si="1">CONCATENATE(A35,"-",B35)</f>
        <v>Obras Portuárias, Marítimas e Fluviais-DF</v>
      </c>
      <c r="E35" s="207">
        <v>9.3999999999999986E-3</v>
      </c>
      <c r="F35" s="207">
        <v>1.0200000000000001E-2</v>
      </c>
      <c r="G35" s="207">
        <v>1.3300000000000001E-2</v>
      </c>
      <c r="I35" s="223"/>
      <c r="J35" s="223"/>
      <c r="K35" s="223"/>
      <c r="L35" s="223"/>
      <c r="M35" s="223"/>
      <c r="N35" s="223"/>
      <c r="O35" s="223"/>
      <c r="P35" s="223"/>
      <c r="Q35" s="223"/>
      <c r="R35" s="223"/>
    </row>
    <row r="36" spans="1:18" s="220" customFormat="1" ht="57" customHeight="1" x14ac:dyDescent="0.2">
      <c r="A36" s="220" t="str">
        <f>A35</f>
        <v>Obras Portuárias, Marítimas e Fluviais</v>
      </c>
      <c r="B36" s="222" t="s">
        <v>101</v>
      </c>
      <c r="C36" s="220" t="str">
        <f t="shared" si="1"/>
        <v>Obras Portuárias, Marítimas e Fluviais-L</v>
      </c>
      <c r="E36" s="221">
        <v>7.1399999999999991E-2</v>
      </c>
      <c r="F36" s="221">
        <v>8.4000000000000005E-2</v>
      </c>
      <c r="G36" s="221">
        <v>0.1043</v>
      </c>
      <c r="I36" s="299" t="str">
        <f>CONCATENATE("Declaro para os devidos fins que, conforme legislação tributária municipal, a base de cálculo para ",I13,", é de ",Q15*100,"%, com a respectiva alíquota de ",Q17*100,"%.")</f>
        <v>Declaro para os devidos fins que, conforme legislação tributária municipal, a base de cálculo para Construção de Praças Urbanas, Rodovias, Ferrovias e recapeamento e pavimentação de vias urbanas, é de 40%, com a respectiva alíquota de 5%.</v>
      </c>
      <c r="J36" s="299"/>
      <c r="K36" s="299"/>
      <c r="L36" s="299"/>
      <c r="M36" s="299"/>
      <c r="N36" s="299"/>
      <c r="O36" s="299"/>
      <c r="P36" s="299"/>
      <c r="Q36" s="299"/>
      <c r="R36" s="299"/>
    </row>
    <row r="37" spans="1:18" ht="22.5" customHeight="1" x14ac:dyDescent="0.2">
      <c r="A37" s="203" t="str">
        <f>A36</f>
        <v>Obras Portuárias, Marítimas e Fluviais</v>
      </c>
      <c r="B37" s="208" t="s">
        <v>88</v>
      </c>
      <c r="C37" s="203" t="str">
        <f t="shared" si="1"/>
        <v>Obras Portuárias, Marítimas e Fluviais-BDI PAD</v>
      </c>
      <c r="E37" s="207">
        <v>0.22800000000000001</v>
      </c>
      <c r="F37" s="207">
        <v>0.27479999999999999</v>
      </c>
      <c r="G37" s="207">
        <v>0.3095</v>
      </c>
      <c r="I37" s="219"/>
      <c r="J37" s="219"/>
      <c r="K37" s="219"/>
      <c r="L37" s="219"/>
      <c r="M37" s="219"/>
      <c r="N37" s="219"/>
      <c r="O37" s="219"/>
      <c r="P37" s="219"/>
      <c r="Q37" s="219"/>
      <c r="R37" s="219"/>
    </row>
    <row r="38" spans="1:18" x14ac:dyDescent="0.2">
      <c r="A38" s="203" t="s">
        <v>81</v>
      </c>
      <c r="B38" s="209" t="s">
        <v>107</v>
      </c>
      <c r="C38" s="203" t="str">
        <f t="shared" si="1"/>
        <v>Fornecimento de Materiais e Equipamentos-AC</v>
      </c>
      <c r="E38" s="207">
        <v>1.4999999999999999E-2</v>
      </c>
      <c r="F38" s="207">
        <v>3.4500000000000003E-2</v>
      </c>
      <c r="G38" s="207">
        <v>4.4900000000000002E-2</v>
      </c>
      <c r="I38" s="218" t="s">
        <v>106</v>
      </c>
      <c r="J38" s="301" t="s">
        <v>105</v>
      </c>
      <c r="K38" s="301"/>
      <c r="L38" s="301"/>
      <c r="M38" s="301"/>
      <c r="N38" s="301"/>
      <c r="O38" s="301"/>
      <c r="P38" s="217"/>
      <c r="Q38" s="302"/>
      <c r="R38" s="303"/>
    </row>
    <row r="39" spans="1:18" x14ac:dyDescent="0.2">
      <c r="A39" s="203" t="str">
        <f>A38</f>
        <v>Fornecimento de Materiais e Equipamentos</v>
      </c>
      <c r="B39" s="209" t="s">
        <v>104</v>
      </c>
      <c r="C39" s="203" t="str">
        <f t="shared" si="1"/>
        <v>Fornecimento de Materiais e Equipamentos-SG</v>
      </c>
      <c r="E39" s="207">
        <v>3.0000000000000001E-3</v>
      </c>
      <c r="F39" s="207">
        <v>4.7999999999999996E-3</v>
      </c>
      <c r="G39" s="207">
        <v>8.199999999999999E-3</v>
      </c>
      <c r="I39" s="216"/>
      <c r="J39" s="216"/>
      <c r="K39" s="216"/>
      <c r="L39" s="216"/>
      <c r="M39" s="213"/>
      <c r="N39" s="215"/>
      <c r="O39" s="213"/>
      <c r="P39" s="214"/>
      <c r="Q39" s="214"/>
      <c r="R39" s="214"/>
    </row>
    <row r="40" spans="1:18" x14ac:dyDescent="0.2">
      <c r="A40" s="203" t="str">
        <f>A39</f>
        <v>Fornecimento de Materiais e Equipamentos</v>
      </c>
      <c r="B40" s="209" t="s">
        <v>103</v>
      </c>
      <c r="C40" s="203" t="str">
        <f t="shared" si="1"/>
        <v>Fornecimento de Materiais e Equipamentos-R</v>
      </c>
      <c r="E40" s="207">
        <v>5.6000000000000008E-3</v>
      </c>
      <c r="F40" s="207">
        <v>8.5000000000000006E-3</v>
      </c>
      <c r="G40" s="207">
        <v>8.8999999999999999E-3</v>
      </c>
      <c r="I40" s="213"/>
      <c r="J40" s="213"/>
      <c r="K40" s="213"/>
      <c r="L40" s="213"/>
      <c r="M40" s="213"/>
      <c r="N40" s="213"/>
      <c r="O40" s="213"/>
      <c r="P40" s="213"/>
      <c r="Q40" s="213"/>
      <c r="R40" s="213"/>
    </row>
    <row r="41" spans="1:18" ht="31.5" customHeight="1" x14ac:dyDescent="0.2">
      <c r="A41" s="203" t="str">
        <f>A40</f>
        <v>Fornecimento de Materiais e Equipamentos</v>
      </c>
      <c r="B41" s="209" t="s">
        <v>102</v>
      </c>
      <c r="C41" s="203" t="str">
        <f t="shared" si="1"/>
        <v>Fornecimento de Materiais e Equipamentos-DF</v>
      </c>
      <c r="E41" s="207">
        <v>8.5000000000000006E-3</v>
      </c>
      <c r="F41" s="207">
        <v>8.5000000000000006E-3</v>
      </c>
      <c r="G41" s="207">
        <v>1.11E-2</v>
      </c>
      <c r="I41" s="300"/>
      <c r="J41" s="300"/>
      <c r="K41" s="300"/>
      <c r="L41" s="300"/>
      <c r="M41" s="204"/>
      <c r="N41" s="204"/>
      <c r="O41" s="300"/>
      <c r="P41" s="300"/>
      <c r="Q41" s="300"/>
      <c r="R41" s="300"/>
    </row>
    <row r="42" spans="1:18" x14ac:dyDescent="0.2">
      <c r="A42" s="203" t="str">
        <f>A41</f>
        <v>Fornecimento de Materiais e Equipamentos</v>
      </c>
      <c r="B42" s="209" t="s">
        <v>101</v>
      </c>
      <c r="C42" s="203" t="str">
        <f t="shared" si="1"/>
        <v>Fornecimento de Materiais e Equipamentos-L</v>
      </c>
      <c r="E42" s="207">
        <v>3.5000000000000003E-2</v>
      </c>
      <c r="F42" s="207">
        <v>5.1100000000000007E-2</v>
      </c>
      <c r="G42" s="207">
        <v>6.2199999999999998E-2</v>
      </c>
      <c r="I42" s="292" t="s">
        <v>48</v>
      </c>
      <c r="J42" s="293"/>
      <c r="K42" s="293"/>
      <c r="L42" s="293"/>
      <c r="M42" s="212"/>
      <c r="N42" s="212"/>
      <c r="O42" s="293" t="s">
        <v>100</v>
      </c>
      <c r="P42" s="293"/>
      <c r="Q42" s="293"/>
      <c r="R42" s="293"/>
    </row>
    <row r="43" spans="1:18" x14ac:dyDescent="0.2">
      <c r="B43" s="209"/>
      <c r="E43" s="207"/>
      <c r="F43" s="207"/>
      <c r="G43" s="207"/>
      <c r="I43" s="211"/>
      <c r="J43" s="211"/>
      <c r="K43" s="211"/>
      <c r="L43" s="211"/>
      <c r="M43" s="204"/>
      <c r="N43" s="204"/>
      <c r="O43" s="211"/>
      <c r="P43" s="211"/>
      <c r="Q43" s="211"/>
      <c r="R43" s="211"/>
    </row>
    <row r="44" spans="1:18" x14ac:dyDescent="0.2">
      <c r="B44" s="209"/>
      <c r="E44" s="207"/>
      <c r="F44" s="207"/>
      <c r="G44" s="207"/>
      <c r="I44" s="211"/>
      <c r="J44" s="211"/>
      <c r="K44" s="211"/>
      <c r="L44" s="211"/>
      <c r="M44" s="204"/>
      <c r="N44" s="204"/>
      <c r="O44" s="211"/>
      <c r="P44" s="211"/>
      <c r="Q44" s="211"/>
      <c r="R44" s="211"/>
    </row>
    <row r="45" spans="1:18" ht="15" customHeight="1" x14ac:dyDescent="0.2">
      <c r="A45" s="203" t="str">
        <f>A42</f>
        <v>Fornecimento de Materiais e Equipamentos</v>
      </c>
      <c r="B45" s="208" t="s">
        <v>88</v>
      </c>
      <c r="C45" s="203" t="str">
        <f t="shared" ref="C45:C51" si="2">CONCATENATE(A45,"-",B45)</f>
        <v>Fornecimento de Materiais e Equipamentos-BDI PAD</v>
      </c>
      <c r="E45" s="207">
        <v>0.111</v>
      </c>
      <c r="F45" s="207">
        <v>0.14019999999999999</v>
      </c>
      <c r="G45" s="207">
        <v>0.16800000000000001</v>
      </c>
      <c r="I45" s="210" t="s">
        <v>49</v>
      </c>
      <c r="J45" s="290" t="s">
        <v>99</v>
      </c>
      <c r="K45" s="290"/>
      <c r="L45" s="290"/>
      <c r="M45" s="204"/>
      <c r="N45" s="204"/>
      <c r="O45" s="210" t="s">
        <v>49</v>
      </c>
      <c r="P45" s="291" t="s">
        <v>98</v>
      </c>
      <c r="Q45" s="291"/>
      <c r="R45" s="291"/>
    </row>
    <row r="46" spans="1:18" x14ac:dyDescent="0.2">
      <c r="A46" s="203" t="s">
        <v>80</v>
      </c>
      <c r="B46" s="209" t="s">
        <v>97</v>
      </c>
      <c r="C46" s="203" t="str">
        <f t="shared" si="2"/>
        <v>Estudos e Projetos, Planos e Gerenciamento e outros correlatos-K1</v>
      </c>
      <c r="E46" s="207" t="s">
        <v>87</v>
      </c>
      <c r="F46" s="207" t="s">
        <v>87</v>
      </c>
      <c r="G46" s="207" t="s">
        <v>87</v>
      </c>
      <c r="I46" s="210" t="s">
        <v>96</v>
      </c>
      <c r="J46" s="290" t="s">
        <v>95</v>
      </c>
      <c r="K46" s="290"/>
      <c r="L46" s="290"/>
      <c r="M46" s="204"/>
      <c r="N46" s="204"/>
      <c r="O46" s="210" t="s">
        <v>94</v>
      </c>
      <c r="P46" s="291" t="s">
        <v>93</v>
      </c>
      <c r="Q46" s="291"/>
      <c r="R46" s="291"/>
    </row>
    <row r="47" spans="1:18" x14ac:dyDescent="0.2">
      <c r="A47" s="203" t="str">
        <f>A46</f>
        <v>Estudos e Projetos, Planos e Gerenciamento e outros correlatos</v>
      </c>
      <c r="B47" s="209" t="s">
        <v>92</v>
      </c>
      <c r="C47" s="203" t="str">
        <f t="shared" si="2"/>
        <v>Estudos e Projetos, Planos e Gerenciamento e outros correlatos-K2</v>
      </c>
      <c r="E47" s="207" t="s">
        <v>87</v>
      </c>
      <c r="F47" s="207">
        <v>0.2</v>
      </c>
      <c r="G47" s="207" t="s">
        <v>87</v>
      </c>
      <c r="I47" s="210" t="s">
        <v>50</v>
      </c>
      <c r="J47" s="290" t="s">
        <v>91</v>
      </c>
      <c r="K47" s="290"/>
      <c r="L47" s="290"/>
      <c r="M47" s="204"/>
      <c r="N47" s="204"/>
      <c r="O47" s="204"/>
      <c r="P47" s="204"/>
      <c r="Q47" s="204"/>
      <c r="R47" s="204"/>
    </row>
    <row r="48" spans="1:18" x14ac:dyDescent="0.2">
      <c r="A48" s="203" t="str">
        <f>A47</f>
        <v>Estudos e Projetos, Planos e Gerenciamento e outros correlatos</v>
      </c>
      <c r="B48" s="209" t="s">
        <v>90</v>
      </c>
      <c r="C48" s="203" t="str">
        <f t="shared" si="2"/>
        <v>Estudos e Projetos, Planos e Gerenciamento e outros correlatos-</v>
      </c>
      <c r="E48" s="207" t="s">
        <v>87</v>
      </c>
      <c r="F48" s="207" t="s">
        <v>87</v>
      </c>
      <c r="G48" s="207" t="s">
        <v>87</v>
      </c>
      <c r="I48" s="204"/>
      <c r="J48" s="204"/>
      <c r="K48" s="204"/>
      <c r="L48" s="204"/>
      <c r="M48" s="204"/>
      <c r="N48" s="204"/>
      <c r="O48" s="204"/>
      <c r="P48" s="204"/>
      <c r="Q48" s="204"/>
      <c r="R48" s="204"/>
    </row>
    <row r="49" spans="1:18" hidden="1" x14ac:dyDescent="0.2">
      <c r="A49" s="203" t="str">
        <f>A48</f>
        <v>Estudos e Projetos, Planos e Gerenciamento e outros correlatos</v>
      </c>
      <c r="B49" s="209" t="s">
        <v>90</v>
      </c>
      <c r="C49" s="203" t="str">
        <f t="shared" si="2"/>
        <v>Estudos e Projetos, Planos e Gerenciamento e outros correlatos-</v>
      </c>
      <c r="E49" s="207" t="s">
        <v>87</v>
      </c>
      <c r="F49" s="207" t="s">
        <v>87</v>
      </c>
      <c r="G49" s="207" t="s">
        <v>87</v>
      </c>
      <c r="I49" s="204"/>
      <c r="J49" s="204"/>
      <c r="K49" s="204"/>
      <c r="L49" s="204"/>
      <c r="M49" s="204"/>
      <c r="N49" s="204"/>
      <c r="O49" s="204"/>
      <c r="P49" s="204"/>
      <c r="Q49" s="204"/>
      <c r="R49" s="204"/>
    </row>
    <row r="50" spans="1:18" hidden="1" x14ac:dyDescent="0.2">
      <c r="A50" s="203" t="str">
        <f>A49</f>
        <v>Estudos e Projetos, Planos e Gerenciamento e outros correlatos</v>
      </c>
      <c r="B50" s="209" t="s">
        <v>89</v>
      </c>
      <c r="C50" s="203" t="str">
        <f t="shared" si="2"/>
        <v>Estudos e Projetos, Planos e Gerenciamento e outros correlatos-K3</v>
      </c>
      <c r="E50" s="207" t="s">
        <v>87</v>
      </c>
      <c r="F50" s="207">
        <v>0.12</v>
      </c>
      <c r="G50" s="207" t="s">
        <v>87</v>
      </c>
      <c r="I50" s="204"/>
      <c r="J50" s="204"/>
      <c r="K50" s="204"/>
      <c r="L50" s="204"/>
      <c r="M50" s="204"/>
      <c r="N50" s="204"/>
      <c r="O50" s="204"/>
      <c r="P50" s="204"/>
      <c r="Q50" s="204"/>
      <c r="R50" s="204"/>
    </row>
    <row r="51" spans="1:18" hidden="1" x14ac:dyDescent="0.2">
      <c r="A51" s="203" t="str">
        <f>A50</f>
        <v>Estudos e Projetos, Planos e Gerenciamento e outros correlatos</v>
      </c>
      <c r="B51" s="208" t="s">
        <v>88</v>
      </c>
      <c r="C51" s="203" t="str">
        <f t="shared" si="2"/>
        <v>Estudos e Projetos, Planos e Gerenciamento e outros correlatos-BDI PAD</v>
      </c>
      <c r="E51" s="207" t="s">
        <v>87</v>
      </c>
      <c r="F51" s="207" t="s">
        <v>87</v>
      </c>
      <c r="G51" s="207" t="s">
        <v>87</v>
      </c>
      <c r="I51" s="204"/>
      <c r="J51" s="204"/>
      <c r="K51" s="204"/>
      <c r="L51" s="204"/>
      <c r="M51" s="204"/>
      <c r="N51" s="204"/>
      <c r="O51" s="204"/>
      <c r="P51" s="204"/>
      <c r="Q51" s="204"/>
      <c r="R51" s="204"/>
    </row>
    <row r="52" spans="1:18" hidden="1" x14ac:dyDescent="0.2">
      <c r="I52" s="204"/>
      <c r="J52" s="204"/>
      <c r="K52" s="204"/>
      <c r="L52" s="204"/>
      <c r="M52" s="204"/>
      <c r="N52" s="204"/>
      <c r="O52" s="204"/>
      <c r="P52" s="204"/>
      <c r="Q52" s="204"/>
      <c r="R52" s="204"/>
    </row>
    <row r="53" spans="1:18" hidden="1" x14ac:dyDescent="0.2">
      <c r="I53" s="204"/>
      <c r="J53" s="204"/>
      <c r="K53" s="204"/>
      <c r="L53" s="204"/>
      <c r="M53" s="204"/>
      <c r="N53" s="204"/>
      <c r="O53" s="204"/>
      <c r="P53" s="204"/>
      <c r="Q53" s="204"/>
      <c r="R53" s="204"/>
    </row>
    <row r="54" spans="1:18" hidden="1" x14ac:dyDescent="0.2">
      <c r="A54" s="203" t="s">
        <v>86</v>
      </c>
      <c r="I54" s="204"/>
      <c r="J54" s="204"/>
      <c r="K54" s="204"/>
      <c r="L54" s="204"/>
      <c r="M54" s="204"/>
      <c r="N54" s="204"/>
      <c r="O54" s="204"/>
      <c r="P54" s="204"/>
      <c r="Q54" s="204"/>
      <c r="R54" s="204"/>
    </row>
    <row r="55" spans="1:18" hidden="1" x14ac:dyDescent="0.2">
      <c r="A55" s="203" t="s">
        <v>85</v>
      </c>
      <c r="I55" s="204"/>
      <c r="J55" s="204"/>
      <c r="K55" s="204"/>
      <c r="L55" s="204"/>
      <c r="M55" s="204"/>
      <c r="N55" s="204"/>
      <c r="O55" s="204"/>
      <c r="P55" s="204"/>
      <c r="Q55" s="204"/>
      <c r="R55" s="204"/>
    </row>
    <row r="56" spans="1:18" hidden="1" x14ac:dyDescent="0.2">
      <c r="A56" s="203" t="s">
        <v>84</v>
      </c>
      <c r="I56" s="204"/>
      <c r="J56" s="204"/>
      <c r="K56" s="204"/>
      <c r="L56" s="204"/>
      <c r="M56" s="204"/>
      <c r="N56" s="204"/>
      <c r="O56" s="204"/>
      <c r="P56" s="204"/>
      <c r="Q56" s="204"/>
      <c r="R56" s="204"/>
    </row>
    <row r="57" spans="1:18" hidden="1" x14ac:dyDescent="0.2">
      <c r="A57" s="203" t="s">
        <v>83</v>
      </c>
      <c r="I57" s="204"/>
      <c r="J57" s="204"/>
      <c r="K57" s="204"/>
      <c r="L57" s="204"/>
      <c r="M57" s="204"/>
      <c r="N57" s="204"/>
      <c r="O57" s="204"/>
      <c r="P57" s="204"/>
      <c r="Q57" s="204"/>
      <c r="R57" s="204"/>
    </row>
    <row r="58" spans="1:18" hidden="1" x14ac:dyDescent="0.2">
      <c r="A58" s="203" t="s">
        <v>82</v>
      </c>
      <c r="I58" s="204"/>
      <c r="J58" s="204"/>
      <c r="K58" s="204"/>
      <c r="L58" s="204"/>
      <c r="M58" s="204"/>
      <c r="N58" s="204"/>
      <c r="O58" s="204"/>
      <c r="P58" s="204"/>
      <c r="Q58" s="204"/>
      <c r="R58" s="204"/>
    </row>
    <row r="59" spans="1:18" hidden="1" x14ac:dyDescent="0.2">
      <c r="A59" s="203" t="s">
        <v>81</v>
      </c>
      <c r="I59" s="204"/>
      <c r="J59" s="204"/>
      <c r="K59" s="204"/>
      <c r="L59" s="204"/>
      <c r="M59" s="204"/>
      <c r="N59" s="204"/>
      <c r="O59" s="204"/>
      <c r="P59" s="204"/>
      <c r="Q59" s="204"/>
      <c r="R59" s="204"/>
    </row>
    <row r="60" spans="1:18" hidden="1" x14ac:dyDescent="0.2">
      <c r="A60" s="203" t="s">
        <v>80</v>
      </c>
      <c r="I60" s="204"/>
      <c r="J60" s="204"/>
      <c r="K60" s="204"/>
      <c r="L60" s="204"/>
      <c r="M60" s="204"/>
      <c r="N60" s="204"/>
      <c r="O60" s="204"/>
      <c r="P60" s="204"/>
      <c r="Q60" s="204"/>
      <c r="R60" s="204"/>
    </row>
    <row r="61" spans="1:18" ht="14.25" hidden="1" x14ac:dyDescent="0.2">
      <c r="A61" s="206"/>
      <c r="B61" s="205"/>
      <c r="C61" s="205"/>
      <c r="D61" s="205"/>
      <c r="E61" s="205"/>
      <c r="F61" s="205"/>
      <c r="G61" s="205"/>
      <c r="I61" s="204"/>
      <c r="J61" s="204"/>
      <c r="K61" s="204"/>
      <c r="L61" s="204"/>
      <c r="M61" s="204"/>
      <c r="N61" s="204"/>
      <c r="O61" s="204"/>
      <c r="P61" s="204"/>
      <c r="Q61" s="204"/>
      <c r="R61" s="204"/>
    </row>
    <row r="62" spans="1:18" ht="12.75" customHeight="1" x14ac:dyDescent="0.2">
      <c r="I62" s="204"/>
      <c r="J62" s="204"/>
      <c r="K62" s="204"/>
      <c r="L62" s="204"/>
      <c r="M62" s="204"/>
      <c r="N62" s="204"/>
      <c r="O62" s="204"/>
      <c r="P62" s="204"/>
      <c r="Q62" s="204"/>
      <c r="R62" s="204"/>
    </row>
    <row r="63" spans="1:18" ht="12.75" customHeight="1" x14ac:dyDescent="0.2">
      <c r="I63" s="204"/>
      <c r="J63" s="204"/>
      <c r="K63" s="204"/>
      <c r="L63" s="204"/>
      <c r="M63" s="204"/>
      <c r="N63" s="204"/>
      <c r="O63" s="204"/>
      <c r="P63" s="204"/>
      <c r="Q63" s="204"/>
      <c r="R63" s="204"/>
    </row>
    <row r="64" spans="1:18" x14ac:dyDescent="0.2">
      <c r="I64" s="204"/>
      <c r="J64" s="204"/>
      <c r="K64" s="204"/>
      <c r="L64" s="204"/>
      <c r="M64" s="204"/>
      <c r="N64" s="204"/>
      <c r="O64" s="204"/>
      <c r="P64" s="204"/>
      <c r="Q64" s="204"/>
      <c r="R64" s="204"/>
    </row>
    <row r="65" spans="9:18" x14ac:dyDescent="0.2">
      <c r="I65" s="204"/>
      <c r="J65" s="204"/>
      <c r="K65" s="204"/>
      <c r="L65" s="204"/>
      <c r="M65" s="204"/>
      <c r="N65" s="204"/>
      <c r="O65" s="204"/>
      <c r="P65" s="204"/>
      <c r="Q65" s="204"/>
      <c r="R65" s="204"/>
    </row>
    <row r="66" spans="9:18" x14ac:dyDescent="0.2">
      <c r="I66" s="204"/>
      <c r="J66" s="204"/>
      <c r="K66" s="204"/>
      <c r="L66" s="204"/>
      <c r="M66" s="204"/>
      <c r="N66" s="204"/>
      <c r="O66" s="204"/>
      <c r="P66" s="204"/>
      <c r="Q66" s="204"/>
      <c r="R66" s="204"/>
    </row>
    <row r="67" spans="9:18" x14ac:dyDescent="0.2"/>
    <row r="68" spans="9:18" x14ac:dyDescent="0.2"/>
    <row r="69" spans="9:18" x14ac:dyDescent="0.2"/>
    <row r="70" spans="9:18" x14ac:dyDescent="0.2"/>
    <row r="71" spans="9:18" x14ac:dyDescent="0.2"/>
  </sheetData>
  <protectedRanges>
    <protectedRange sqref="P45:R46 Q13 Q15:R17 N21:N26 I39 J45:L47 P39" name="Intervalo1"/>
  </protectedRanges>
  <mergeCells count="51">
    <mergeCell ref="I5:R5"/>
    <mergeCell ref="I9:Q9"/>
    <mergeCell ref="I1:R1"/>
    <mergeCell ref="I2:R2"/>
    <mergeCell ref="I3:R3"/>
    <mergeCell ref="I4:R4"/>
    <mergeCell ref="I7:R7"/>
    <mergeCell ref="I32:R32"/>
    <mergeCell ref="Q13:R13"/>
    <mergeCell ref="I10:Q10"/>
    <mergeCell ref="I12:P12"/>
    <mergeCell ref="Q12:R12"/>
    <mergeCell ref="M19:M20"/>
    <mergeCell ref="N19:N20"/>
    <mergeCell ref="O19:O20"/>
    <mergeCell ref="I29:L29"/>
    <mergeCell ref="I30:L30"/>
    <mergeCell ref="I14:R14"/>
    <mergeCell ref="I11:R11"/>
    <mergeCell ref="P30:R30"/>
    <mergeCell ref="I25:L25"/>
    <mergeCell ref="I16:Q16"/>
    <mergeCell ref="I13:P13"/>
    <mergeCell ref="I26:L26"/>
    <mergeCell ref="I28:L28"/>
    <mergeCell ref="I21:L21"/>
    <mergeCell ref="I22:L22"/>
    <mergeCell ref="I23:L23"/>
    <mergeCell ref="I24:L24"/>
    <mergeCell ref="I27:L27"/>
    <mergeCell ref="I15:P15"/>
    <mergeCell ref="I17:P17"/>
    <mergeCell ref="I19:L20"/>
    <mergeCell ref="P19:R19"/>
    <mergeCell ref="I18:R18"/>
    <mergeCell ref="I42:L42"/>
    <mergeCell ref="O42:R42"/>
    <mergeCell ref="L33:L34"/>
    <mergeCell ref="M33:O33"/>
    <mergeCell ref="P33:P34"/>
    <mergeCell ref="M34:O34"/>
    <mergeCell ref="I36:R36"/>
    <mergeCell ref="I41:L41"/>
    <mergeCell ref="O41:R41"/>
    <mergeCell ref="J38:O38"/>
    <mergeCell ref="Q38:R38"/>
    <mergeCell ref="J45:L45"/>
    <mergeCell ref="P45:R45"/>
    <mergeCell ref="J46:L46"/>
    <mergeCell ref="P46:R46"/>
    <mergeCell ref="J47:L47"/>
  </mergeCells>
  <conditionalFormatting sqref="O21:O30">
    <cfRule type="cellIs" dxfId="7" priority="4" stopIfTrue="1" operator="equal">
      <formula>"NÃO OK"</formula>
    </cfRule>
    <cfRule type="cellIs" dxfId="6" priority="5" stopIfTrue="1" operator="equal">
      <formula>"OK"</formula>
    </cfRule>
  </conditionalFormatting>
  <conditionalFormatting sqref="I29:N29">
    <cfRule type="expression" dxfId="5" priority="3" stopIfTrue="1">
      <formula>$Q$13="Não"</formula>
    </cfRule>
  </conditionalFormatting>
  <conditionalFormatting sqref="I30:N30">
    <cfRule type="expression" dxfId="4" priority="2" stopIfTrue="1">
      <formula>$Q$13="sim"</formula>
    </cfRule>
  </conditionalFormatting>
  <conditionalFormatting sqref="P30:R30">
    <cfRule type="expression" dxfId="3" priority="1" stopIfTrue="1">
      <formula>$Q$13="sim"</formula>
    </cfRule>
  </conditionalFormatting>
  <conditionalFormatting sqref="I13:R13 Q15:R15 I39:L39 P39:R39 P45:R46 J45:J47 Q17:R17 R16">
    <cfRule type="cellIs" dxfId="2" priority="6" stopIfTrue="1" operator="notEqual">
      <formula>""</formula>
    </cfRule>
  </conditionalFormatting>
  <conditionalFormatting sqref="I17:P17">
    <cfRule type="expression" dxfId="1" priority="7" stopIfTrue="1">
      <formula>$I$13=$A$59</formula>
    </cfRule>
  </conditionalFormatting>
  <conditionalFormatting sqref="I15:P15 I36:R36 I16">
    <cfRule type="expression" dxfId="0" priority="8" stopIfTrue="1">
      <formula>$I$13=$A$59</formula>
    </cfRule>
  </conditionalFormatting>
  <dataValidations count="7">
    <dataValidation type="list" allowBlank="1" showInputMessage="1" showErrorMessage="1" sqref="Q13:R13 JM13:JN13 TI13:TJ13 ADE13:ADF13 ANA13:ANB13 AWW13:AWX13 BGS13:BGT13 BQO13:BQP13 CAK13:CAL13 CKG13:CKH13 CUC13:CUD13 DDY13:DDZ13 DNU13:DNV13 DXQ13:DXR13 EHM13:EHN13 ERI13:ERJ13 FBE13:FBF13 FLA13:FLB13 FUW13:FUX13 GES13:GET13 GOO13:GOP13 GYK13:GYL13 HIG13:HIH13 HSC13:HSD13 IBY13:IBZ13 ILU13:ILV13 IVQ13:IVR13 JFM13:JFN13 JPI13:JPJ13 JZE13:JZF13 KJA13:KJB13 KSW13:KSX13 LCS13:LCT13 LMO13:LMP13 LWK13:LWL13 MGG13:MGH13 MQC13:MQD13 MZY13:MZZ13 NJU13:NJV13 NTQ13:NTR13 ODM13:ODN13 ONI13:ONJ13 OXE13:OXF13 PHA13:PHB13 PQW13:PQX13 QAS13:QAT13 QKO13:QKP13 QUK13:QUL13 REG13:REH13 ROC13:ROD13 RXY13:RXZ13 SHU13:SHV13 SRQ13:SRR13 TBM13:TBN13 TLI13:TLJ13 TVE13:TVF13 UFA13:UFB13 UOW13:UOX13 UYS13:UYT13 VIO13:VIP13 VSK13:VSL13 WCG13:WCH13 WMC13:WMD13 WVY13:WVZ13 Q65549:R65549 JM65549:JN65549 TI65549:TJ65549 ADE65549:ADF65549 ANA65549:ANB65549 AWW65549:AWX65549 BGS65549:BGT65549 BQO65549:BQP65549 CAK65549:CAL65549 CKG65549:CKH65549 CUC65549:CUD65549 DDY65549:DDZ65549 DNU65549:DNV65549 DXQ65549:DXR65549 EHM65549:EHN65549 ERI65549:ERJ65549 FBE65549:FBF65549 FLA65549:FLB65549 FUW65549:FUX65549 GES65549:GET65549 GOO65549:GOP65549 GYK65549:GYL65549 HIG65549:HIH65549 HSC65549:HSD65549 IBY65549:IBZ65549 ILU65549:ILV65549 IVQ65549:IVR65549 JFM65549:JFN65549 JPI65549:JPJ65549 JZE65549:JZF65549 KJA65549:KJB65549 KSW65549:KSX65549 LCS65549:LCT65549 LMO65549:LMP65549 LWK65549:LWL65549 MGG65549:MGH65549 MQC65549:MQD65549 MZY65549:MZZ65549 NJU65549:NJV65549 NTQ65549:NTR65549 ODM65549:ODN65549 ONI65549:ONJ65549 OXE65549:OXF65549 PHA65549:PHB65549 PQW65549:PQX65549 QAS65549:QAT65549 QKO65549:QKP65549 QUK65549:QUL65549 REG65549:REH65549 ROC65549:ROD65549 RXY65549:RXZ65549 SHU65549:SHV65549 SRQ65549:SRR65549 TBM65549:TBN65549 TLI65549:TLJ65549 TVE65549:TVF65549 UFA65549:UFB65549 UOW65549:UOX65549 UYS65549:UYT65549 VIO65549:VIP65549 VSK65549:VSL65549 WCG65549:WCH65549 WMC65549:WMD65549 WVY65549:WVZ65549 Q131085:R131085 JM131085:JN131085 TI131085:TJ131085 ADE131085:ADF131085 ANA131085:ANB131085 AWW131085:AWX131085 BGS131085:BGT131085 BQO131085:BQP131085 CAK131085:CAL131085 CKG131085:CKH131085 CUC131085:CUD131085 DDY131085:DDZ131085 DNU131085:DNV131085 DXQ131085:DXR131085 EHM131085:EHN131085 ERI131085:ERJ131085 FBE131085:FBF131085 FLA131085:FLB131085 FUW131085:FUX131085 GES131085:GET131085 GOO131085:GOP131085 GYK131085:GYL131085 HIG131085:HIH131085 HSC131085:HSD131085 IBY131085:IBZ131085 ILU131085:ILV131085 IVQ131085:IVR131085 JFM131085:JFN131085 JPI131085:JPJ131085 JZE131085:JZF131085 KJA131085:KJB131085 KSW131085:KSX131085 LCS131085:LCT131085 LMO131085:LMP131085 LWK131085:LWL131085 MGG131085:MGH131085 MQC131085:MQD131085 MZY131085:MZZ131085 NJU131085:NJV131085 NTQ131085:NTR131085 ODM131085:ODN131085 ONI131085:ONJ131085 OXE131085:OXF131085 PHA131085:PHB131085 PQW131085:PQX131085 QAS131085:QAT131085 QKO131085:QKP131085 QUK131085:QUL131085 REG131085:REH131085 ROC131085:ROD131085 RXY131085:RXZ131085 SHU131085:SHV131085 SRQ131085:SRR131085 TBM131085:TBN131085 TLI131085:TLJ131085 TVE131085:TVF131085 UFA131085:UFB131085 UOW131085:UOX131085 UYS131085:UYT131085 VIO131085:VIP131085 VSK131085:VSL131085 WCG131085:WCH131085 WMC131085:WMD131085 WVY131085:WVZ131085 Q196621:R196621 JM196621:JN196621 TI196621:TJ196621 ADE196621:ADF196621 ANA196621:ANB196621 AWW196621:AWX196621 BGS196621:BGT196621 BQO196621:BQP196621 CAK196621:CAL196621 CKG196621:CKH196621 CUC196621:CUD196621 DDY196621:DDZ196621 DNU196621:DNV196621 DXQ196621:DXR196621 EHM196621:EHN196621 ERI196621:ERJ196621 FBE196621:FBF196621 FLA196621:FLB196621 FUW196621:FUX196621 GES196621:GET196621 GOO196621:GOP196621 GYK196621:GYL196621 HIG196621:HIH196621 HSC196621:HSD196621 IBY196621:IBZ196621 ILU196621:ILV196621 IVQ196621:IVR196621 JFM196621:JFN196621 JPI196621:JPJ196621 JZE196621:JZF196621 KJA196621:KJB196621 KSW196621:KSX196621 LCS196621:LCT196621 LMO196621:LMP196621 LWK196621:LWL196621 MGG196621:MGH196621 MQC196621:MQD196621 MZY196621:MZZ196621 NJU196621:NJV196621 NTQ196621:NTR196621 ODM196621:ODN196621 ONI196621:ONJ196621 OXE196621:OXF196621 PHA196621:PHB196621 PQW196621:PQX196621 QAS196621:QAT196621 QKO196621:QKP196621 QUK196621:QUL196621 REG196621:REH196621 ROC196621:ROD196621 RXY196621:RXZ196621 SHU196621:SHV196621 SRQ196621:SRR196621 TBM196621:TBN196621 TLI196621:TLJ196621 TVE196621:TVF196621 UFA196621:UFB196621 UOW196621:UOX196621 UYS196621:UYT196621 VIO196621:VIP196621 VSK196621:VSL196621 WCG196621:WCH196621 WMC196621:WMD196621 WVY196621:WVZ196621 Q262157:R262157 JM262157:JN262157 TI262157:TJ262157 ADE262157:ADF262157 ANA262157:ANB262157 AWW262157:AWX262157 BGS262157:BGT262157 BQO262157:BQP262157 CAK262157:CAL262157 CKG262157:CKH262157 CUC262157:CUD262157 DDY262157:DDZ262157 DNU262157:DNV262157 DXQ262157:DXR262157 EHM262157:EHN262157 ERI262157:ERJ262157 FBE262157:FBF262157 FLA262157:FLB262157 FUW262157:FUX262157 GES262157:GET262157 GOO262157:GOP262157 GYK262157:GYL262157 HIG262157:HIH262157 HSC262157:HSD262157 IBY262157:IBZ262157 ILU262157:ILV262157 IVQ262157:IVR262157 JFM262157:JFN262157 JPI262157:JPJ262157 JZE262157:JZF262157 KJA262157:KJB262157 KSW262157:KSX262157 LCS262157:LCT262157 LMO262157:LMP262157 LWK262157:LWL262157 MGG262157:MGH262157 MQC262157:MQD262157 MZY262157:MZZ262157 NJU262157:NJV262157 NTQ262157:NTR262157 ODM262157:ODN262157 ONI262157:ONJ262157 OXE262157:OXF262157 PHA262157:PHB262157 PQW262157:PQX262157 QAS262157:QAT262157 QKO262157:QKP262157 QUK262157:QUL262157 REG262157:REH262157 ROC262157:ROD262157 RXY262157:RXZ262157 SHU262157:SHV262157 SRQ262157:SRR262157 TBM262157:TBN262157 TLI262157:TLJ262157 TVE262157:TVF262157 UFA262157:UFB262157 UOW262157:UOX262157 UYS262157:UYT262157 VIO262157:VIP262157 VSK262157:VSL262157 WCG262157:WCH262157 WMC262157:WMD262157 WVY262157:WVZ262157 Q327693:R327693 JM327693:JN327693 TI327693:TJ327693 ADE327693:ADF327693 ANA327693:ANB327693 AWW327693:AWX327693 BGS327693:BGT327693 BQO327693:BQP327693 CAK327693:CAL327693 CKG327693:CKH327693 CUC327693:CUD327693 DDY327693:DDZ327693 DNU327693:DNV327693 DXQ327693:DXR327693 EHM327693:EHN327693 ERI327693:ERJ327693 FBE327693:FBF327693 FLA327693:FLB327693 FUW327693:FUX327693 GES327693:GET327693 GOO327693:GOP327693 GYK327693:GYL327693 HIG327693:HIH327693 HSC327693:HSD327693 IBY327693:IBZ327693 ILU327693:ILV327693 IVQ327693:IVR327693 JFM327693:JFN327693 JPI327693:JPJ327693 JZE327693:JZF327693 KJA327693:KJB327693 KSW327693:KSX327693 LCS327693:LCT327693 LMO327693:LMP327693 LWK327693:LWL327693 MGG327693:MGH327693 MQC327693:MQD327693 MZY327693:MZZ327693 NJU327693:NJV327693 NTQ327693:NTR327693 ODM327693:ODN327693 ONI327693:ONJ327693 OXE327693:OXF327693 PHA327693:PHB327693 PQW327693:PQX327693 QAS327693:QAT327693 QKO327693:QKP327693 QUK327693:QUL327693 REG327693:REH327693 ROC327693:ROD327693 RXY327693:RXZ327693 SHU327693:SHV327693 SRQ327693:SRR327693 TBM327693:TBN327693 TLI327693:TLJ327693 TVE327693:TVF327693 UFA327693:UFB327693 UOW327693:UOX327693 UYS327693:UYT327693 VIO327693:VIP327693 VSK327693:VSL327693 WCG327693:WCH327693 WMC327693:WMD327693 WVY327693:WVZ327693 Q393229:R393229 JM393229:JN393229 TI393229:TJ393229 ADE393229:ADF393229 ANA393229:ANB393229 AWW393229:AWX393229 BGS393229:BGT393229 BQO393229:BQP393229 CAK393229:CAL393229 CKG393229:CKH393229 CUC393229:CUD393229 DDY393229:DDZ393229 DNU393229:DNV393229 DXQ393229:DXR393229 EHM393229:EHN393229 ERI393229:ERJ393229 FBE393229:FBF393229 FLA393229:FLB393229 FUW393229:FUX393229 GES393229:GET393229 GOO393229:GOP393229 GYK393229:GYL393229 HIG393229:HIH393229 HSC393229:HSD393229 IBY393229:IBZ393229 ILU393229:ILV393229 IVQ393229:IVR393229 JFM393229:JFN393229 JPI393229:JPJ393229 JZE393229:JZF393229 KJA393229:KJB393229 KSW393229:KSX393229 LCS393229:LCT393229 LMO393229:LMP393229 LWK393229:LWL393229 MGG393229:MGH393229 MQC393229:MQD393229 MZY393229:MZZ393229 NJU393229:NJV393229 NTQ393229:NTR393229 ODM393229:ODN393229 ONI393229:ONJ393229 OXE393229:OXF393229 PHA393229:PHB393229 PQW393229:PQX393229 QAS393229:QAT393229 QKO393229:QKP393229 QUK393229:QUL393229 REG393229:REH393229 ROC393229:ROD393229 RXY393229:RXZ393229 SHU393229:SHV393229 SRQ393229:SRR393229 TBM393229:TBN393229 TLI393229:TLJ393229 TVE393229:TVF393229 UFA393229:UFB393229 UOW393229:UOX393229 UYS393229:UYT393229 VIO393229:VIP393229 VSK393229:VSL393229 WCG393229:WCH393229 WMC393229:WMD393229 WVY393229:WVZ393229 Q458765:R458765 JM458765:JN458765 TI458765:TJ458765 ADE458765:ADF458765 ANA458765:ANB458765 AWW458765:AWX458765 BGS458765:BGT458765 BQO458765:BQP458765 CAK458765:CAL458765 CKG458765:CKH458765 CUC458765:CUD458765 DDY458765:DDZ458765 DNU458765:DNV458765 DXQ458765:DXR458765 EHM458765:EHN458765 ERI458765:ERJ458765 FBE458765:FBF458765 FLA458765:FLB458765 FUW458765:FUX458765 GES458765:GET458765 GOO458765:GOP458765 GYK458765:GYL458765 HIG458765:HIH458765 HSC458765:HSD458765 IBY458765:IBZ458765 ILU458765:ILV458765 IVQ458765:IVR458765 JFM458765:JFN458765 JPI458765:JPJ458765 JZE458765:JZF458765 KJA458765:KJB458765 KSW458765:KSX458765 LCS458765:LCT458765 LMO458765:LMP458765 LWK458765:LWL458765 MGG458765:MGH458765 MQC458765:MQD458765 MZY458765:MZZ458765 NJU458765:NJV458765 NTQ458765:NTR458765 ODM458765:ODN458765 ONI458765:ONJ458765 OXE458765:OXF458765 PHA458765:PHB458765 PQW458765:PQX458765 QAS458765:QAT458765 QKO458765:QKP458765 QUK458765:QUL458765 REG458765:REH458765 ROC458765:ROD458765 RXY458765:RXZ458765 SHU458765:SHV458765 SRQ458765:SRR458765 TBM458765:TBN458765 TLI458765:TLJ458765 TVE458765:TVF458765 UFA458765:UFB458765 UOW458765:UOX458765 UYS458765:UYT458765 VIO458765:VIP458765 VSK458765:VSL458765 WCG458765:WCH458765 WMC458765:WMD458765 WVY458765:WVZ458765 Q524301:R524301 JM524301:JN524301 TI524301:TJ524301 ADE524301:ADF524301 ANA524301:ANB524301 AWW524301:AWX524301 BGS524301:BGT524301 BQO524301:BQP524301 CAK524301:CAL524301 CKG524301:CKH524301 CUC524301:CUD524301 DDY524301:DDZ524301 DNU524301:DNV524301 DXQ524301:DXR524301 EHM524301:EHN524301 ERI524301:ERJ524301 FBE524301:FBF524301 FLA524301:FLB524301 FUW524301:FUX524301 GES524301:GET524301 GOO524301:GOP524301 GYK524301:GYL524301 HIG524301:HIH524301 HSC524301:HSD524301 IBY524301:IBZ524301 ILU524301:ILV524301 IVQ524301:IVR524301 JFM524301:JFN524301 JPI524301:JPJ524301 JZE524301:JZF524301 KJA524301:KJB524301 KSW524301:KSX524301 LCS524301:LCT524301 LMO524301:LMP524301 LWK524301:LWL524301 MGG524301:MGH524301 MQC524301:MQD524301 MZY524301:MZZ524301 NJU524301:NJV524301 NTQ524301:NTR524301 ODM524301:ODN524301 ONI524301:ONJ524301 OXE524301:OXF524301 PHA524301:PHB524301 PQW524301:PQX524301 QAS524301:QAT524301 QKO524301:QKP524301 QUK524301:QUL524301 REG524301:REH524301 ROC524301:ROD524301 RXY524301:RXZ524301 SHU524301:SHV524301 SRQ524301:SRR524301 TBM524301:TBN524301 TLI524301:TLJ524301 TVE524301:TVF524301 UFA524301:UFB524301 UOW524301:UOX524301 UYS524301:UYT524301 VIO524301:VIP524301 VSK524301:VSL524301 WCG524301:WCH524301 WMC524301:WMD524301 WVY524301:WVZ524301 Q589837:R589837 JM589837:JN589837 TI589837:TJ589837 ADE589837:ADF589837 ANA589837:ANB589837 AWW589837:AWX589837 BGS589837:BGT589837 BQO589837:BQP589837 CAK589837:CAL589837 CKG589837:CKH589837 CUC589837:CUD589837 DDY589837:DDZ589837 DNU589837:DNV589837 DXQ589837:DXR589837 EHM589837:EHN589837 ERI589837:ERJ589837 FBE589837:FBF589837 FLA589837:FLB589837 FUW589837:FUX589837 GES589837:GET589837 GOO589837:GOP589837 GYK589837:GYL589837 HIG589837:HIH589837 HSC589837:HSD589837 IBY589837:IBZ589837 ILU589837:ILV589837 IVQ589837:IVR589837 JFM589837:JFN589837 JPI589837:JPJ589837 JZE589837:JZF589837 KJA589837:KJB589837 KSW589837:KSX589837 LCS589837:LCT589837 LMO589837:LMP589837 LWK589837:LWL589837 MGG589837:MGH589837 MQC589837:MQD589837 MZY589837:MZZ589837 NJU589837:NJV589837 NTQ589837:NTR589837 ODM589837:ODN589837 ONI589837:ONJ589837 OXE589837:OXF589837 PHA589837:PHB589837 PQW589837:PQX589837 QAS589837:QAT589837 QKO589837:QKP589837 QUK589837:QUL589837 REG589837:REH589837 ROC589837:ROD589837 RXY589837:RXZ589837 SHU589837:SHV589837 SRQ589837:SRR589837 TBM589837:TBN589837 TLI589837:TLJ589837 TVE589837:TVF589837 UFA589837:UFB589837 UOW589837:UOX589837 UYS589837:UYT589837 VIO589837:VIP589837 VSK589837:VSL589837 WCG589837:WCH589837 WMC589837:WMD589837 WVY589837:WVZ589837 Q655373:R655373 JM655373:JN655373 TI655373:TJ655373 ADE655373:ADF655373 ANA655373:ANB655373 AWW655373:AWX655373 BGS655373:BGT655373 BQO655373:BQP655373 CAK655373:CAL655373 CKG655373:CKH655373 CUC655373:CUD655373 DDY655373:DDZ655373 DNU655373:DNV655373 DXQ655373:DXR655373 EHM655373:EHN655373 ERI655373:ERJ655373 FBE655373:FBF655373 FLA655373:FLB655373 FUW655373:FUX655373 GES655373:GET655373 GOO655373:GOP655373 GYK655373:GYL655373 HIG655373:HIH655373 HSC655373:HSD655373 IBY655373:IBZ655373 ILU655373:ILV655373 IVQ655373:IVR655373 JFM655373:JFN655373 JPI655373:JPJ655373 JZE655373:JZF655373 KJA655373:KJB655373 KSW655373:KSX655373 LCS655373:LCT655373 LMO655373:LMP655373 LWK655373:LWL655373 MGG655373:MGH655373 MQC655373:MQD655373 MZY655373:MZZ655373 NJU655373:NJV655373 NTQ655373:NTR655373 ODM655373:ODN655373 ONI655373:ONJ655373 OXE655373:OXF655373 PHA655373:PHB655373 PQW655373:PQX655373 QAS655373:QAT655373 QKO655373:QKP655373 QUK655373:QUL655373 REG655373:REH655373 ROC655373:ROD655373 RXY655373:RXZ655373 SHU655373:SHV655373 SRQ655373:SRR655373 TBM655373:TBN655373 TLI655373:TLJ655373 TVE655373:TVF655373 UFA655373:UFB655373 UOW655373:UOX655373 UYS655373:UYT655373 VIO655373:VIP655373 VSK655373:VSL655373 WCG655373:WCH655373 WMC655373:WMD655373 WVY655373:WVZ655373 Q720909:R720909 JM720909:JN720909 TI720909:TJ720909 ADE720909:ADF720909 ANA720909:ANB720909 AWW720909:AWX720909 BGS720909:BGT720909 BQO720909:BQP720909 CAK720909:CAL720909 CKG720909:CKH720909 CUC720909:CUD720909 DDY720909:DDZ720909 DNU720909:DNV720909 DXQ720909:DXR720909 EHM720909:EHN720909 ERI720909:ERJ720909 FBE720909:FBF720909 FLA720909:FLB720909 FUW720909:FUX720909 GES720909:GET720909 GOO720909:GOP720909 GYK720909:GYL720909 HIG720909:HIH720909 HSC720909:HSD720909 IBY720909:IBZ720909 ILU720909:ILV720909 IVQ720909:IVR720909 JFM720909:JFN720909 JPI720909:JPJ720909 JZE720909:JZF720909 KJA720909:KJB720909 KSW720909:KSX720909 LCS720909:LCT720909 LMO720909:LMP720909 LWK720909:LWL720909 MGG720909:MGH720909 MQC720909:MQD720909 MZY720909:MZZ720909 NJU720909:NJV720909 NTQ720909:NTR720909 ODM720909:ODN720909 ONI720909:ONJ720909 OXE720909:OXF720909 PHA720909:PHB720909 PQW720909:PQX720909 QAS720909:QAT720909 QKO720909:QKP720909 QUK720909:QUL720909 REG720909:REH720909 ROC720909:ROD720909 RXY720909:RXZ720909 SHU720909:SHV720909 SRQ720909:SRR720909 TBM720909:TBN720909 TLI720909:TLJ720909 TVE720909:TVF720909 UFA720909:UFB720909 UOW720909:UOX720909 UYS720909:UYT720909 VIO720909:VIP720909 VSK720909:VSL720909 WCG720909:WCH720909 WMC720909:WMD720909 WVY720909:WVZ720909 Q786445:R786445 JM786445:JN786445 TI786445:TJ786445 ADE786445:ADF786445 ANA786445:ANB786445 AWW786445:AWX786445 BGS786445:BGT786445 BQO786445:BQP786445 CAK786445:CAL786445 CKG786445:CKH786445 CUC786445:CUD786445 DDY786445:DDZ786445 DNU786445:DNV786445 DXQ786445:DXR786445 EHM786445:EHN786445 ERI786445:ERJ786445 FBE786445:FBF786445 FLA786445:FLB786445 FUW786445:FUX786445 GES786445:GET786445 GOO786445:GOP786445 GYK786445:GYL786445 HIG786445:HIH786445 HSC786445:HSD786445 IBY786445:IBZ786445 ILU786445:ILV786445 IVQ786445:IVR786445 JFM786445:JFN786445 JPI786445:JPJ786445 JZE786445:JZF786445 KJA786445:KJB786445 KSW786445:KSX786445 LCS786445:LCT786445 LMO786445:LMP786445 LWK786445:LWL786445 MGG786445:MGH786445 MQC786445:MQD786445 MZY786445:MZZ786445 NJU786445:NJV786445 NTQ786445:NTR786445 ODM786445:ODN786445 ONI786445:ONJ786445 OXE786445:OXF786445 PHA786445:PHB786445 PQW786445:PQX786445 QAS786445:QAT786445 QKO786445:QKP786445 QUK786445:QUL786445 REG786445:REH786445 ROC786445:ROD786445 RXY786445:RXZ786445 SHU786445:SHV786445 SRQ786445:SRR786445 TBM786445:TBN786445 TLI786445:TLJ786445 TVE786445:TVF786445 UFA786445:UFB786445 UOW786445:UOX786445 UYS786445:UYT786445 VIO786445:VIP786445 VSK786445:VSL786445 WCG786445:WCH786445 WMC786445:WMD786445 WVY786445:WVZ786445 Q851981:R851981 JM851981:JN851981 TI851981:TJ851981 ADE851981:ADF851981 ANA851981:ANB851981 AWW851981:AWX851981 BGS851981:BGT851981 BQO851981:BQP851981 CAK851981:CAL851981 CKG851981:CKH851981 CUC851981:CUD851981 DDY851981:DDZ851981 DNU851981:DNV851981 DXQ851981:DXR851981 EHM851981:EHN851981 ERI851981:ERJ851981 FBE851981:FBF851981 FLA851981:FLB851981 FUW851981:FUX851981 GES851981:GET851981 GOO851981:GOP851981 GYK851981:GYL851981 HIG851981:HIH851981 HSC851981:HSD851981 IBY851981:IBZ851981 ILU851981:ILV851981 IVQ851981:IVR851981 JFM851981:JFN851981 JPI851981:JPJ851981 JZE851981:JZF851981 KJA851981:KJB851981 KSW851981:KSX851981 LCS851981:LCT851981 LMO851981:LMP851981 LWK851981:LWL851981 MGG851981:MGH851981 MQC851981:MQD851981 MZY851981:MZZ851981 NJU851981:NJV851981 NTQ851981:NTR851981 ODM851981:ODN851981 ONI851981:ONJ851981 OXE851981:OXF851981 PHA851981:PHB851981 PQW851981:PQX851981 QAS851981:QAT851981 QKO851981:QKP851981 QUK851981:QUL851981 REG851981:REH851981 ROC851981:ROD851981 RXY851981:RXZ851981 SHU851981:SHV851981 SRQ851981:SRR851981 TBM851981:TBN851981 TLI851981:TLJ851981 TVE851981:TVF851981 UFA851981:UFB851981 UOW851981:UOX851981 UYS851981:UYT851981 VIO851981:VIP851981 VSK851981:VSL851981 WCG851981:WCH851981 WMC851981:WMD851981 WVY851981:WVZ851981 Q917517:R917517 JM917517:JN917517 TI917517:TJ917517 ADE917517:ADF917517 ANA917517:ANB917517 AWW917517:AWX917517 BGS917517:BGT917517 BQO917517:BQP917517 CAK917517:CAL917517 CKG917517:CKH917517 CUC917517:CUD917517 DDY917517:DDZ917517 DNU917517:DNV917517 DXQ917517:DXR917517 EHM917517:EHN917517 ERI917517:ERJ917517 FBE917517:FBF917517 FLA917517:FLB917517 FUW917517:FUX917517 GES917517:GET917517 GOO917517:GOP917517 GYK917517:GYL917517 HIG917517:HIH917517 HSC917517:HSD917517 IBY917517:IBZ917517 ILU917517:ILV917517 IVQ917517:IVR917517 JFM917517:JFN917517 JPI917517:JPJ917517 JZE917517:JZF917517 KJA917517:KJB917517 KSW917517:KSX917517 LCS917517:LCT917517 LMO917517:LMP917517 LWK917517:LWL917517 MGG917517:MGH917517 MQC917517:MQD917517 MZY917517:MZZ917517 NJU917517:NJV917517 NTQ917517:NTR917517 ODM917517:ODN917517 ONI917517:ONJ917517 OXE917517:OXF917517 PHA917517:PHB917517 PQW917517:PQX917517 QAS917517:QAT917517 QKO917517:QKP917517 QUK917517:QUL917517 REG917517:REH917517 ROC917517:ROD917517 RXY917517:RXZ917517 SHU917517:SHV917517 SRQ917517:SRR917517 TBM917517:TBN917517 TLI917517:TLJ917517 TVE917517:TVF917517 UFA917517:UFB917517 UOW917517:UOX917517 UYS917517:UYT917517 VIO917517:VIP917517 VSK917517:VSL917517 WCG917517:WCH917517 WMC917517:WMD917517 WVY917517:WVZ917517 Q983053:R983053 JM983053:JN983053 TI983053:TJ983053 ADE983053:ADF983053 ANA983053:ANB983053 AWW983053:AWX983053 BGS983053:BGT983053 BQO983053:BQP983053 CAK983053:CAL983053 CKG983053:CKH983053 CUC983053:CUD983053 DDY983053:DDZ983053 DNU983053:DNV983053 DXQ983053:DXR983053 EHM983053:EHN983053 ERI983053:ERJ983053 FBE983053:FBF983053 FLA983053:FLB983053 FUW983053:FUX983053 GES983053:GET983053 GOO983053:GOP983053 GYK983053:GYL983053 HIG983053:HIH983053 HSC983053:HSD983053 IBY983053:IBZ983053 ILU983053:ILV983053 IVQ983053:IVR983053 JFM983053:JFN983053 JPI983053:JPJ983053 JZE983053:JZF983053 KJA983053:KJB983053 KSW983053:KSX983053 LCS983053:LCT983053 LMO983053:LMP983053 LWK983053:LWL983053 MGG983053:MGH983053 MQC983053:MQD983053 MZY983053:MZZ983053 NJU983053:NJV983053 NTQ983053:NTR983053 ODM983053:ODN983053 ONI983053:ONJ983053 OXE983053:OXF983053 PHA983053:PHB983053 PQW983053:PQX983053 QAS983053:QAT983053 QKO983053:QKP983053 QUK983053:QUL983053 REG983053:REH983053 ROC983053:ROD983053 RXY983053:RXZ983053 SHU983053:SHV983053 SRQ983053:SRR983053 TBM983053:TBN983053 TLI983053:TLJ983053 TVE983053:TVF983053 UFA983053:UFB983053 UOW983053:UOX983053 UYS983053:UYT983053 VIO983053:VIP983053 VSK983053:VSL983053 WCG983053:WCH983053 WMC983053:WMD983053 WVY983053:WVZ983053">
      <formula1>"Sim,Não"</formula1>
    </dataValidation>
    <dataValidation type="list" allowBlank="1" showInputMessage="1" showErrorMessage="1" sqref="I13:P13 JE13:JL13 TA13:TH13 ACW13:ADD13 AMS13:AMZ13 AWO13:AWV13 BGK13:BGR13 BQG13:BQN13 CAC13:CAJ13 CJY13:CKF13 CTU13:CUB13 DDQ13:DDX13 DNM13:DNT13 DXI13:DXP13 EHE13:EHL13 ERA13:ERH13 FAW13:FBD13 FKS13:FKZ13 FUO13:FUV13 GEK13:GER13 GOG13:GON13 GYC13:GYJ13 HHY13:HIF13 HRU13:HSB13 IBQ13:IBX13 ILM13:ILT13 IVI13:IVP13 JFE13:JFL13 JPA13:JPH13 JYW13:JZD13 KIS13:KIZ13 KSO13:KSV13 LCK13:LCR13 LMG13:LMN13 LWC13:LWJ13 MFY13:MGF13 MPU13:MQB13 MZQ13:MZX13 NJM13:NJT13 NTI13:NTP13 ODE13:ODL13 ONA13:ONH13 OWW13:OXD13 PGS13:PGZ13 PQO13:PQV13 QAK13:QAR13 QKG13:QKN13 QUC13:QUJ13 RDY13:REF13 RNU13:ROB13 RXQ13:RXX13 SHM13:SHT13 SRI13:SRP13 TBE13:TBL13 TLA13:TLH13 TUW13:TVD13 UES13:UEZ13 UOO13:UOV13 UYK13:UYR13 VIG13:VIN13 VSC13:VSJ13 WBY13:WCF13 WLU13:WMB13 WVQ13:WVX13 I65549:P65549 JE65549:JL65549 TA65549:TH65549 ACW65549:ADD65549 AMS65549:AMZ65549 AWO65549:AWV65549 BGK65549:BGR65549 BQG65549:BQN65549 CAC65549:CAJ65549 CJY65549:CKF65549 CTU65549:CUB65549 DDQ65549:DDX65549 DNM65549:DNT65549 DXI65549:DXP65549 EHE65549:EHL65549 ERA65549:ERH65549 FAW65549:FBD65549 FKS65549:FKZ65549 FUO65549:FUV65549 GEK65549:GER65549 GOG65549:GON65549 GYC65549:GYJ65549 HHY65549:HIF65549 HRU65549:HSB65549 IBQ65549:IBX65549 ILM65549:ILT65549 IVI65549:IVP65549 JFE65549:JFL65549 JPA65549:JPH65549 JYW65549:JZD65549 KIS65549:KIZ65549 KSO65549:KSV65549 LCK65549:LCR65549 LMG65549:LMN65549 LWC65549:LWJ65549 MFY65549:MGF65549 MPU65549:MQB65549 MZQ65549:MZX65549 NJM65549:NJT65549 NTI65549:NTP65549 ODE65549:ODL65549 ONA65549:ONH65549 OWW65549:OXD65549 PGS65549:PGZ65549 PQO65549:PQV65549 QAK65549:QAR65549 QKG65549:QKN65549 QUC65549:QUJ65549 RDY65549:REF65549 RNU65549:ROB65549 RXQ65549:RXX65549 SHM65549:SHT65549 SRI65549:SRP65549 TBE65549:TBL65549 TLA65549:TLH65549 TUW65549:TVD65549 UES65549:UEZ65549 UOO65549:UOV65549 UYK65549:UYR65549 VIG65549:VIN65549 VSC65549:VSJ65549 WBY65549:WCF65549 WLU65549:WMB65549 WVQ65549:WVX65549 I131085:P131085 JE131085:JL131085 TA131085:TH131085 ACW131085:ADD131085 AMS131085:AMZ131085 AWO131085:AWV131085 BGK131085:BGR131085 BQG131085:BQN131085 CAC131085:CAJ131085 CJY131085:CKF131085 CTU131085:CUB131085 DDQ131085:DDX131085 DNM131085:DNT131085 DXI131085:DXP131085 EHE131085:EHL131085 ERA131085:ERH131085 FAW131085:FBD131085 FKS131085:FKZ131085 FUO131085:FUV131085 GEK131085:GER131085 GOG131085:GON131085 GYC131085:GYJ131085 HHY131085:HIF131085 HRU131085:HSB131085 IBQ131085:IBX131085 ILM131085:ILT131085 IVI131085:IVP131085 JFE131085:JFL131085 JPA131085:JPH131085 JYW131085:JZD131085 KIS131085:KIZ131085 KSO131085:KSV131085 LCK131085:LCR131085 LMG131085:LMN131085 LWC131085:LWJ131085 MFY131085:MGF131085 MPU131085:MQB131085 MZQ131085:MZX131085 NJM131085:NJT131085 NTI131085:NTP131085 ODE131085:ODL131085 ONA131085:ONH131085 OWW131085:OXD131085 PGS131085:PGZ131085 PQO131085:PQV131085 QAK131085:QAR131085 QKG131085:QKN131085 QUC131085:QUJ131085 RDY131085:REF131085 RNU131085:ROB131085 RXQ131085:RXX131085 SHM131085:SHT131085 SRI131085:SRP131085 TBE131085:TBL131085 TLA131085:TLH131085 TUW131085:TVD131085 UES131085:UEZ131085 UOO131085:UOV131085 UYK131085:UYR131085 VIG131085:VIN131085 VSC131085:VSJ131085 WBY131085:WCF131085 WLU131085:WMB131085 WVQ131085:WVX131085 I196621:P196621 JE196621:JL196621 TA196621:TH196621 ACW196621:ADD196621 AMS196621:AMZ196621 AWO196621:AWV196621 BGK196621:BGR196621 BQG196621:BQN196621 CAC196621:CAJ196621 CJY196621:CKF196621 CTU196621:CUB196621 DDQ196621:DDX196621 DNM196621:DNT196621 DXI196621:DXP196621 EHE196621:EHL196621 ERA196621:ERH196621 FAW196621:FBD196621 FKS196621:FKZ196621 FUO196621:FUV196621 GEK196621:GER196621 GOG196621:GON196621 GYC196621:GYJ196621 HHY196621:HIF196621 HRU196621:HSB196621 IBQ196621:IBX196621 ILM196621:ILT196621 IVI196621:IVP196621 JFE196621:JFL196621 JPA196621:JPH196621 JYW196621:JZD196621 KIS196621:KIZ196621 KSO196621:KSV196621 LCK196621:LCR196621 LMG196621:LMN196621 LWC196621:LWJ196621 MFY196621:MGF196621 MPU196621:MQB196621 MZQ196621:MZX196621 NJM196621:NJT196621 NTI196621:NTP196621 ODE196621:ODL196621 ONA196621:ONH196621 OWW196621:OXD196621 PGS196621:PGZ196621 PQO196621:PQV196621 QAK196621:QAR196621 QKG196621:QKN196621 QUC196621:QUJ196621 RDY196621:REF196621 RNU196621:ROB196621 RXQ196621:RXX196621 SHM196621:SHT196621 SRI196621:SRP196621 TBE196621:TBL196621 TLA196621:TLH196621 TUW196621:TVD196621 UES196621:UEZ196621 UOO196621:UOV196621 UYK196621:UYR196621 VIG196621:VIN196621 VSC196621:VSJ196621 WBY196621:WCF196621 WLU196621:WMB196621 WVQ196621:WVX196621 I262157:P262157 JE262157:JL262157 TA262157:TH262157 ACW262157:ADD262157 AMS262157:AMZ262157 AWO262157:AWV262157 BGK262157:BGR262157 BQG262157:BQN262157 CAC262157:CAJ262157 CJY262157:CKF262157 CTU262157:CUB262157 DDQ262157:DDX262157 DNM262157:DNT262157 DXI262157:DXP262157 EHE262157:EHL262157 ERA262157:ERH262157 FAW262157:FBD262157 FKS262157:FKZ262157 FUO262157:FUV262157 GEK262157:GER262157 GOG262157:GON262157 GYC262157:GYJ262157 HHY262157:HIF262157 HRU262157:HSB262157 IBQ262157:IBX262157 ILM262157:ILT262157 IVI262157:IVP262157 JFE262157:JFL262157 JPA262157:JPH262157 JYW262157:JZD262157 KIS262157:KIZ262157 KSO262157:KSV262157 LCK262157:LCR262157 LMG262157:LMN262157 LWC262157:LWJ262157 MFY262157:MGF262157 MPU262157:MQB262157 MZQ262157:MZX262157 NJM262157:NJT262157 NTI262157:NTP262157 ODE262157:ODL262157 ONA262157:ONH262157 OWW262157:OXD262157 PGS262157:PGZ262157 PQO262157:PQV262157 QAK262157:QAR262157 QKG262157:QKN262157 QUC262157:QUJ262157 RDY262157:REF262157 RNU262157:ROB262157 RXQ262157:RXX262157 SHM262157:SHT262157 SRI262157:SRP262157 TBE262157:TBL262157 TLA262157:TLH262157 TUW262157:TVD262157 UES262157:UEZ262157 UOO262157:UOV262157 UYK262157:UYR262157 VIG262157:VIN262157 VSC262157:VSJ262157 WBY262157:WCF262157 WLU262157:WMB262157 WVQ262157:WVX262157 I327693:P327693 JE327693:JL327693 TA327693:TH327693 ACW327693:ADD327693 AMS327693:AMZ327693 AWO327693:AWV327693 BGK327693:BGR327693 BQG327693:BQN327693 CAC327693:CAJ327693 CJY327693:CKF327693 CTU327693:CUB327693 DDQ327693:DDX327693 DNM327693:DNT327693 DXI327693:DXP327693 EHE327693:EHL327693 ERA327693:ERH327693 FAW327693:FBD327693 FKS327693:FKZ327693 FUO327693:FUV327693 GEK327693:GER327693 GOG327693:GON327693 GYC327693:GYJ327693 HHY327693:HIF327693 HRU327693:HSB327693 IBQ327693:IBX327693 ILM327693:ILT327693 IVI327693:IVP327693 JFE327693:JFL327693 JPA327693:JPH327693 JYW327693:JZD327693 KIS327693:KIZ327693 KSO327693:KSV327693 LCK327693:LCR327693 LMG327693:LMN327693 LWC327693:LWJ327693 MFY327693:MGF327693 MPU327693:MQB327693 MZQ327693:MZX327693 NJM327693:NJT327693 NTI327693:NTP327693 ODE327693:ODL327693 ONA327693:ONH327693 OWW327693:OXD327693 PGS327693:PGZ327693 PQO327693:PQV327693 QAK327693:QAR327693 QKG327693:QKN327693 QUC327693:QUJ327693 RDY327693:REF327693 RNU327693:ROB327693 RXQ327693:RXX327693 SHM327693:SHT327693 SRI327693:SRP327693 TBE327693:TBL327693 TLA327693:TLH327693 TUW327693:TVD327693 UES327693:UEZ327693 UOO327693:UOV327693 UYK327693:UYR327693 VIG327693:VIN327693 VSC327693:VSJ327693 WBY327693:WCF327693 WLU327693:WMB327693 WVQ327693:WVX327693 I393229:P393229 JE393229:JL393229 TA393229:TH393229 ACW393229:ADD393229 AMS393229:AMZ393229 AWO393229:AWV393229 BGK393229:BGR393229 BQG393229:BQN393229 CAC393229:CAJ393229 CJY393229:CKF393229 CTU393229:CUB393229 DDQ393229:DDX393229 DNM393229:DNT393229 DXI393229:DXP393229 EHE393229:EHL393229 ERA393229:ERH393229 FAW393229:FBD393229 FKS393229:FKZ393229 FUO393229:FUV393229 GEK393229:GER393229 GOG393229:GON393229 GYC393229:GYJ393229 HHY393229:HIF393229 HRU393229:HSB393229 IBQ393229:IBX393229 ILM393229:ILT393229 IVI393229:IVP393229 JFE393229:JFL393229 JPA393229:JPH393229 JYW393229:JZD393229 KIS393229:KIZ393229 KSO393229:KSV393229 LCK393229:LCR393229 LMG393229:LMN393229 LWC393229:LWJ393229 MFY393229:MGF393229 MPU393229:MQB393229 MZQ393229:MZX393229 NJM393229:NJT393229 NTI393229:NTP393229 ODE393229:ODL393229 ONA393229:ONH393229 OWW393229:OXD393229 PGS393229:PGZ393229 PQO393229:PQV393229 QAK393229:QAR393229 QKG393229:QKN393229 QUC393229:QUJ393229 RDY393229:REF393229 RNU393229:ROB393229 RXQ393229:RXX393229 SHM393229:SHT393229 SRI393229:SRP393229 TBE393229:TBL393229 TLA393229:TLH393229 TUW393229:TVD393229 UES393229:UEZ393229 UOO393229:UOV393229 UYK393229:UYR393229 VIG393229:VIN393229 VSC393229:VSJ393229 WBY393229:WCF393229 WLU393229:WMB393229 WVQ393229:WVX393229 I458765:P458765 JE458765:JL458765 TA458765:TH458765 ACW458765:ADD458765 AMS458765:AMZ458765 AWO458765:AWV458765 BGK458765:BGR458765 BQG458765:BQN458765 CAC458765:CAJ458765 CJY458765:CKF458765 CTU458765:CUB458765 DDQ458765:DDX458765 DNM458765:DNT458765 DXI458765:DXP458765 EHE458765:EHL458765 ERA458765:ERH458765 FAW458765:FBD458765 FKS458765:FKZ458765 FUO458765:FUV458765 GEK458765:GER458765 GOG458765:GON458765 GYC458765:GYJ458765 HHY458765:HIF458765 HRU458765:HSB458765 IBQ458765:IBX458765 ILM458765:ILT458765 IVI458765:IVP458765 JFE458765:JFL458765 JPA458765:JPH458765 JYW458765:JZD458765 KIS458765:KIZ458765 KSO458765:KSV458765 LCK458765:LCR458765 LMG458765:LMN458765 LWC458765:LWJ458765 MFY458765:MGF458765 MPU458765:MQB458765 MZQ458765:MZX458765 NJM458765:NJT458765 NTI458765:NTP458765 ODE458765:ODL458765 ONA458765:ONH458765 OWW458765:OXD458765 PGS458765:PGZ458765 PQO458765:PQV458765 QAK458765:QAR458765 QKG458765:QKN458765 QUC458765:QUJ458765 RDY458765:REF458765 RNU458765:ROB458765 RXQ458765:RXX458765 SHM458765:SHT458765 SRI458765:SRP458765 TBE458765:TBL458765 TLA458765:TLH458765 TUW458765:TVD458765 UES458765:UEZ458765 UOO458765:UOV458765 UYK458765:UYR458765 VIG458765:VIN458765 VSC458765:VSJ458765 WBY458765:WCF458765 WLU458765:WMB458765 WVQ458765:WVX458765 I524301:P524301 JE524301:JL524301 TA524301:TH524301 ACW524301:ADD524301 AMS524301:AMZ524301 AWO524301:AWV524301 BGK524301:BGR524301 BQG524301:BQN524301 CAC524301:CAJ524301 CJY524301:CKF524301 CTU524301:CUB524301 DDQ524301:DDX524301 DNM524301:DNT524301 DXI524301:DXP524301 EHE524301:EHL524301 ERA524301:ERH524301 FAW524301:FBD524301 FKS524301:FKZ524301 FUO524301:FUV524301 GEK524301:GER524301 GOG524301:GON524301 GYC524301:GYJ524301 HHY524301:HIF524301 HRU524301:HSB524301 IBQ524301:IBX524301 ILM524301:ILT524301 IVI524301:IVP524301 JFE524301:JFL524301 JPA524301:JPH524301 JYW524301:JZD524301 KIS524301:KIZ524301 KSO524301:KSV524301 LCK524301:LCR524301 LMG524301:LMN524301 LWC524301:LWJ524301 MFY524301:MGF524301 MPU524301:MQB524301 MZQ524301:MZX524301 NJM524301:NJT524301 NTI524301:NTP524301 ODE524301:ODL524301 ONA524301:ONH524301 OWW524301:OXD524301 PGS524301:PGZ524301 PQO524301:PQV524301 QAK524301:QAR524301 QKG524301:QKN524301 QUC524301:QUJ524301 RDY524301:REF524301 RNU524301:ROB524301 RXQ524301:RXX524301 SHM524301:SHT524301 SRI524301:SRP524301 TBE524301:TBL524301 TLA524301:TLH524301 TUW524301:TVD524301 UES524301:UEZ524301 UOO524301:UOV524301 UYK524301:UYR524301 VIG524301:VIN524301 VSC524301:VSJ524301 WBY524301:WCF524301 WLU524301:WMB524301 WVQ524301:WVX524301 I589837:P589837 JE589837:JL589837 TA589837:TH589837 ACW589837:ADD589837 AMS589837:AMZ589837 AWO589837:AWV589837 BGK589837:BGR589837 BQG589837:BQN589837 CAC589837:CAJ589837 CJY589837:CKF589837 CTU589837:CUB589837 DDQ589837:DDX589837 DNM589837:DNT589837 DXI589837:DXP589837 EHE589837:EHL589837 ERA589837:ERH589837 FAW589837:FBD589837 FKS589837:FKZ589837 FUO589837:FUV589837 GEK589837:GER589837 GOG589837:GON589837 GYC589837:GYJ589837 HHY589837:HIF589837 HRU589837:HSB589837 IBQ589837:IBX589837 ILM589837:ILT589837 IVI589837:IVP589837 JFE589837:JFL589837 JPA589837:JPH589837 JYW589837:JZD589837 KIS589837:KIZ589837 KSO589837:KSV589837 LCK589837:LCR589837 LMG589837:LMN589837 LWC589837:LWJ589837 MFY589837:MGF589837 MPU589837:MQB589837 MZQ589837:MZX589837 NJM589837:NJT589837 NTI589837:NTP589837 ODE589837:ODL589837 ONA589837:ONH589837 OWW589837:OXD589837 PGS589837:PGZ589837 PQO589837:PQV589837 QAK589837:QAR589837 QKG589837:QKN589837 QUC589837:QUJ589837 RDY589837:REF589837 RNU589837:ROB589837 RXQ589837:RXX589837 SHM589837:SHT589837 SRI589837:SRP589837 TBE589837:TBL589837 TLA589837:TLH589837 TUW589837:TVD589837 UES589837:UEZ589837 UOO589837:UOV589837 UYK589837:UYR589837 VIG589837:VIN589837 VSC589837:VSJ589837 WBY589837:WCF589837 WLU589837:WMB589837 WVQ589837:WVX589837 I655373:P655373 JE655373:JL655373 TA655373:TH655373 ACW655373:ADD655373 AMS655373:AMZ655373 AWO655373:AWV655373 BGK655373:BGR655373 BQG655373:BQN655373 CAC655373:CAJ655373 CJY655373:CKF655373 CTU655373:CUB655373 DDQ655373:DDX655373 DNM655373:DNT655373 DXI655373:DXP655373 EHE655373:EHL655373 ERA655373:ERH655373 FAW655373:FBD655373 FKS655373:FKZ655373 FUO655373:FUV655373 GEK655373:GER655373 GOG655373:GON655373 GYC655373:GYJ655373 HHY655373:HIF655373 HRU655373:HSB655373 IBQ655373:IBX655373 ILM655373:ILT655373 IVI655373:IVP655373 JFE655373:JFL655373 JPA655373:JPH655373 JYW655373:JZD655373 KIS655373:KIZ655373 KSO655373:KSV655373 LCK655373:LCR655373 LMG655373:LMN655373 LWC655373:LWJ655373 MFY655373:MGF655373 MPU655373:MQB655373 MZQ655373:MZX655373 NJM655373:NJT655373 NTI655373:NTP655373 ODE655373:ODL655373 ONA655373:ONH655373 OWW655373:OXD655373 PGS655373:PGZ655373 PQO655373:PQV655373 QAK655373:QAR655373 QKG655373:QKN655373 QUC655373:QUJ655373 RDY655373:REF655373 RNU655373:ROB655373 RXQ655373:RXX655373 SHM655373:SHT655373 SRI655373:SRP655373 TBE655373:TBL655373 TLA655373:TLH655373 TUW655373:TVD655373 UES655373:UEZ655373 UOO655373:UOV655373 UYK655373:UYR655373 VIG655373:VIN655373 VSC655373:VSJ655373 WBY655373:WCF655373 WLU655373:WMB655373 WVQ655373:WVX655373 I720909:P720909 JE720909:JL720909 TA720909:TH720909 ACW720909:ADD720909 AMS720909:AMZ720909 AWO720909:AWV720909 BGK720909:BGR720909 BQG720909:BQN720909 CAC720909:CAJ720909 CJY720909:CKF720909 CTU720909:CUB720909 DDQ720909:DDX720909 DNM720909:DNT720909 DXI720909:DXP720909 EHE720909:EHL720909 ERA720909:ERH720909 FAW720909:FBD720909 FKS720909:FKZ720909 FUO720909:FUV720909 GEK720909:GER720909 GOG720909:GON720909 GYC720909:GYJ720909 HHY720909:HIF720909 HRU720909:HSB720909 IBQ720909:IBX720909 ILM720909:ILT720909 IVI720909:IVP720909 JFE720909:JFL720909 JPA720909:JPH720909 JYW720909:JZD720909 KIS720909:KIZ720909 KSO720909:KSV720909 LCK720909:LCR720909 LMG720909:LMN720909 LWC720909:LWJ720909 MFY720909:MGF720909 MPU720909:MQB720909 MZQ720909:MZX720909 NJM720909:NJT720909 NTI720909:NTP720909 ODE720909:ODL720909 ONA720909:ONH720909 OWW720909:OXD720909 PGS720909:PGZ720909 PQO720909:PQV720909 QAK720909:QAR720909 QKG720909:QKN720909 QUC720909:QUJ720909 RDY720909:REF720909 RNU720909:ROB720909 RXQ720909:RXX720909 SHM720909:SHT720909 SRI720909:SRP720909 TBE720909:TBL720909 TLA720909:TLH720909 TUW720909:TVD720909 UES720909:UEZ720909 UOO720909:UOV720909 UYK720909:UYR720909 VIG720909:VIN720909 VSC720909:VSJ720909 WBY720909:WCF720909 WLU720909:WMB720909 WVQ720909:WVX720909 I786445:P786445 JE786445:JL786445 TA786445:TH786445 ACW786445:ADD786445 AMS786445:AMZ786445 AWO786445:AWV786445 BGK786445:BGR786445 BQG786445:BQN786445 CAC786445:CAJ786445 CJY786445:CKF786445 CTU786445:CUB786445 DDQ786445:DDX786445 DNM786445:DNT786445 DXI786445:DXP786445 EHE786445:EHL786445 ERA786445:ERH786445 FAW786445:FBD786445 FKS786445:FKZ786445 FUO786445:FUV786445 GEK786445:GER786445 GOG786445:GON786445 GYC786445:GYJ786445 HHY786445:HIF786445 HRU786445:HSB786445 IBQ786445:IBX786445 ILM786445:ILT786445 IVI786445:IVP786445 JFE786445:JFL786445 JPA786445:JPH786445 JYW786445:JZD786445 KIS786445:KIZ786445 KSO786445:KSV786445 LCK786445:LCR786445 LMG786445:LMN786445 LWC786445:LWJ786445 MFY786445:MGF786445 MPU786445:MQB786445 MZQ786445:MZX786445 NJM786445:NJT786445 NTI786445:NTP786445 ODE786445:ODL786445 ONA786445:ONH786445 OWW786445:OXD786445 PGS786445:PGZ786445 PQO786445:PQV786445 QAK786445:QAR786445 QKG786445:QKN786445 QUC786445:QUJ786445 RDY786445:REF786445 RNU786445:ROB786445 RXQ786445:RXX786445 SHM786445:SHT786445 SRI786445:SRP786445 TBE786445:TBL786445 TLA786445:TLH786445 TUW786445:TVD786445 UES786445:UEZ786445 UOO786445:UOV786445 UYK786445:UYR786445 VIG786445:VIN786445 VSC786445:VSJ786445 WBY786445:WCF786445 WLU786445:WMB786445 WVQ786445:WVX786445 I851981:P851981 JE851981:JL851981 TA851981:TH851981 ACW851981:ADD851981 AMS851981:AMZ851981 AWO851981:AWV851981 BGK851981:BGR851981 BQG851981:BQN851981 CAC851981:CAJ851981 CJY851981:CKF851981 CTU851981:CUB851981 DDQ851981:DDX851981 DNM851981:DNT851981 DXI851981:DXP851981 EHE851981:EHL851981 ERA851981:ERH851981 FAW851981:FBD851981 FKS851981:FKZ851981 FUO851981:FUV851981 GEK851981:GER851981 GOG851981:GON851981 GYC851981:GYJ851981 HHY851981:HIF851981 HRU851981:HSB851981 IBQ851981:IBX851981 ILM851981:ILT851981 IVI851981:IVP851981 JFE851981:JFL851981 JPA851981:JPH851981 JYW851981:JZD851981 KIS851981:KIZ851981 KSO851981:KSV851981 LCK851981:LCR851981 LMG851981:LMN851981 LWC851981:LWJ851981 MFY851981:MGF851981 MPU851981:MQB851981 MZQ851981:MZX851981 NJM851981:NJT851981 NTI851981:NTP851981 ODE851981:ODL851981 ONA851981:ONH851981 OWW851981:OXD851981 PGS851981:PGZ851981 PQO851981:PQV851981 QAK851981:QAR851981 QKG851981:QKN851981 QUC851981:QUJ851981 RDY851981:REF851981 RNU851981:ROB851981 RXQ851981:RXX851981 SHM851981:SHT851981 SRI851981:SRP851981 TBE851981:TBL851981 TLA851981:TLH851981 TUW851981:TVD851981 UES851981:UEZ851981 UOO851981:UOV851981 UYK851981:UYR851981 VIG851981:VIN851981 VSC851981:VSJ851981 WBY851981:WCF851981 WLU851981:WMB851981 WVQ851981:WVX851981 I917517:P917517 JE917517:JL917517 TA917517:TH917517 ACW917517:ADD917517 AMS917517:AMZ917517 AWO917517:AWV917517 BGK917517:BGR917517 BQG917517:BQN917517 CAC917517:CAJ917517 CJY917517:CKF917517 CTU917517:CUB917517 DDQ917517:DDX917517 DNM917517:DNT917517 DXI917517:DXP917517 EHE917517:EHL917517 ERA917517:ERH917517 FAW917517:FBD917517 FKS917517:FKZ917517 FUO917517:FUV917517 GEK917517:GER917517 GOG917517:GON917517 GYC917517:GYJ917517 HHY917517:HIF917517 HRU917517:HSB917517 IBQ917517:IBX917517 ILM917517:ILT917517 IVI917517:IVP917517 JFE917517:JFL917517 JPA917517:JPH917517 JYW917517:JZD917517 KIS917517:KIZ917517 KSO917517:KSV917517 LCK917517:LCR917517 LMG917517:LMN917517 LWC917517:LWJ917517 MFY917517:MGF917517 MPU917517:MQB917517 MZQ917517:MZX917517 NJM917517:NJT917517 NTI917517:NTP917517 ODE917517:ODL917517 ONA917517:ONH917517 OWW917517:OXD917517 PGS917517:PGZ917517 PQO917517:PQV917517 QAK917517:QAR917517 QKG917517:QKN917517 QUC917517:QUJ917517 RDY917517:REF917517 RNU917517:ROB917517 RXQ917517:RXX917517 SHM917517:SHT917517 SRI917517:SRP917517 TBE917517:TBL917517 TLA917517:TLH917517 TUW917517:TVD917517 UES917517:UEZ917517 UOO917517:UOV917517 UYK917517:UYR917517 VIG917517:VIN917517 VSC917517:VSJ917517 WBY917517:WCF917517 WLU917517:WMB917517 WVQ917517:WVX917517 I983053:P983053 JE983053:JL983053 TA983053:TH983053 ACW983053:ADD983053 AMS983053:AMZ983053 AWO983053:AWV983053 BGK983053:BGR983053 BQG983053:BQN983053 CAC983053:CAJ983053 CJY983053:CKF983053 CTU983053:CUB983053 DDQ983053:DDX983053 DNM983053:DNT983053 DXI983053:DXP983053 EHE983053:EHL983053 ERA983053:ERH983053 FAW983053:FBD983053 FKS983053:FKZ983053 FUO983053:FUV983053 GEK983053:GER983053 GOG983053:GON983053 GYC983053:GYJ983053 HHY983053:HIF983053 HRU983053:HSB983053 IBQ983053:IBX983053 ILM983053:ILT983053 IVI983053:IVP983053 JFE983053:JFL983053 JPA983053:JPH983053 JYW983053:JZD983053 KIS983053:KIZ983053 KSO983053:KSV983053 LCK983053:LCR983053 LMG983053:LMN983053 LWC983053:LWJ983053 MFY983053:MGF983053 MPU983053:MQB983053 MZQ983053:MZX983053 NJM983053:NJT983053 NTI983053:NTP983053 ODE983053:ODL983053 ONA983053:ONH983053 OWW983053:OXD983053 PGS983053:PGZ983053 PQO983053:PQV983053 QAK983053:QAR983053 QKG983053:QKN983053 QUC983053:QUJ983053 RDY983053:REF983053 RNU983053:ROB983053 RXQ983053:RXX983053 SHM983053:SHT983053 SRI983053:SRP983053 TBE983053:TBL983053 TLA983053:TLH983053 TUW983053:TVD983053 UES983053:UEZ983053 UOO983053:UOV983053 UYK983053:UYR983053 VIG983053:VIN983053 VSC983053:VSJ983053 WBY983053:WCF983053 WLU983053:WMB983053 WVQ983053:WVX983053">
      <formula1>$A$54:$A$60</formula1>
    </dataValidation>
    <dataValidation operator="greaterThanOrEqual" allowBlank="1" showInputMessage="1" showErrorMessage="1" errorTitle="Erro de valores" error="Digite um valor igual a 0% ou 2%." sqref="N28 JJ28 TF28 ADB28 AMX28 AWT28 BGP28 BQL28 CAH28 CKD28 CTZ28 DDV28 DNR28 DXN28 EHJ28 ERF28 FBB28 FKX28 FUT28 GEP28 GOL28 GYH28 HID28 HRZ28 IBV28 ILR28 IVN28 JFJ28 JPF28 JZB28 KIX28 KST28 LCP28 LML28 LWH28 MGD28 MPZ28 MZV28 NJR28 NTN28 ODJ28 ONF28 OXB28 PGX28 PQT28 QAP28 QKL28 QUH28 RED28 RNZ28 RXV28 SHR28 SRN28 TBJ28 TLF28 TVB28 UEX28 UOT28 UYP28 VIL28 VSH28 WCD28 WLZ28 WVV28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dataValidation type="decimal" allowBlank="1" showInputMessage="1" showErrorMessage="1" errorTitle="Erro de valores" error="Digite um valor maior do que 0." sqref="N27 JJ27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formula1>0</formula1>
      <formula2>1</formula2>
    </dataValidation>
    <dataValidation type="decimal" allowBlank="1" showInputMessage="1" showErrorMessage="1" errorTitle="Valor não permitido" error="Digite um percentual entre 0% e 100%." promptTitle="Valores admissíveis:" prompt="Insira valores entre 0 e 100%." sqref="WVY983055:WVZ983055 JM15:JN16 TI15:TJ16 ADE15:ADF16 ANA15:ANB16 AWW15:AWX16 BGS15:BGT16 BQO15:BQP16 CAK15:CAL16 CKG15:CKH16 CUC15:CUD16 DDY15:DDZ16 DNU15:DNV16 DXQ15:DXR16 EHM15:EHN16 ERI15:ERJ16 FBE15:FBF16 FLA15:FLB16 FUW15:FUX16 GES15:GET16 GOO15:GOP16 GYK15:GYL16 HIG15:HIH16 HSC15:HSD16 IBY15:IBZ16 ILU15:ILV16 IVQ15:IVR16 JFM15:JFN16 JPI15:JPJ16 JZE15:JZF16 KJA15:KJB16 KSW15:KSX16 LCS15:LCT16 LMO15:LMP16 LWK15:LWL16 MGG15:MGH16 MQC15:MQD16 MZY15:MZZ16 NJU15:NJV16 NTQ15:NTR16 ODM15:ODN16 ONI15:ONJ16 OXE15:OXF16 PHA15:PHB16 PQW15:PQX16 QAS15:QAT16 QKO15:QKP16 QUK15:QUL16 REG15:REH16 ROC15:ROD16 RXY15:RXZ16 SHU15:SHV16 SRQ15:SRR16 TBM15:TBN16 TLI15:TLJ16 TVE15:TVF16 UFA15:UFB16 UOW15:UOX16 UYS15:UYT16 VIO15:VIP16 VSK15:VSL16 WCG15:WCH16 WMC15:WMD16 WVY15:WVZ16 Q65551:R65551 JM65551:JN65551 TI65551:TJ65551 ADE65551:ADF65551 ANA65551:ANB65551 AWW65551:AWX65551 BGS65551:BGT65551 BQO65551:BQP65551 CAK65551:CAL65551 CKG65551:CKH65551 CUC65551:CUD65551 DDY65551:DDZ65551 DNU65551:DNV65551 DXQ65551:DXR65551 EHM65551:EHN65551 ERI65551:ERJ65551 FBE65551:FBF65551 FLA65551:FLB65551 FUW65551:FUX65551 GES65551:GET65551 GOO65551:GOP65551 GYK65551:GYL65551 HIG65551:HIH65551 HSC65551:HSD65551 IBY65551:IBZ65551 ILU65551:ILV65551 IVQ65551:IVR65551 JFM65551:JFN65551 JPI65551:JPJ65551 JZE65551:JZF65551 KJA65551:KJB65551 KSW65551:KSX65551 LCS65551:LCT65551 LMO65551:LMP65551 LWK65551:LWL65551 MGG65551:MGH65551 MQC65551:MQD65551 MZY65551:MZZ65551 NJU65551:NJV65551 NTQ65551:NTR65551 ODM65551:ODN65551 ONI65551:ONJ65551 OXE65551:OXF65551 PHA65551:PHB65551 PQW65551:PQX65551 QAS65551:QAT65551 QKO65551:QKP65551 QUK65551:QUL65551 REG65551:REH65551 ROC65551:ROD65551 RXY65551:RXZ65551 SHU65551:SHV65551 SRQ65551:SRR65551 TBM65551:TBN65551 TLI65551:TLJ65551 TVE65551:TVF65551 UFA65551:UFB65551 UOW65551:UOX65551 UYS65551:UYT65551 VIO65551:VIP65551 VSK65551:VSL65551 WCG65551:WCH65551 WMC65551:WMD65551 WVY65551:WVZ65551 Q131087:R131087 JM131087:JN131087 TI131087:TJ131087 ADE131087:ADF131087 ANA131087:ANB131087 AWW131087:AWX131087 BGS131087:BGT131087 BQO131087:BQP131087 CAK131087:CAL131087 CKG131087:CKH131087 CUC131087:CUD131087 DDY131087:DDZ131087 DNU131087:DNV131087 DXQ131087:DXR131087 EHM131087:EHN131087 ERI131087:ERJ131087 FBE131087:FBF131087 FLA131087:FLB131087 FUW131087:FUX131087 GES131087:GET131087 GOO131087:GOP131087 GYK131087:GYL131087 HIG131087:HIH131087 HSC131087:HSD131087 IBY131087:IBZ131087 ILU131087:ILV131087 IVQ131087:IVR131087 JFM131087:JFN131087 JPI131087:JPJ131087 JZE131087:JZF131087 KJA131087:KJB131087 KSW131087:KSX131087 LCS131087:LCT131087 LMO131087:LMP131087 LWK131087:LWL131087 MGG131087:MGH131087 MQC131087:MQD131087 MZY131087:MZZ131087 NJU131087:NJV131087 NTQ131087:NTR131087 ODM131087:ODN131087 ONI131087:ONJ131087 OXE131087:OXF131087 PHA131087:PHB131087 PQW131087:PQX131087 QAS131087:QAT131087 QKO131087:QKP131087 QUK131087:QUL131087 REG131087:REH131087 ROC131087:ROD131087 RXY131087:RXZ131087 SHU131087:SHV131087 SRQ131087:SRR131087 TBM131087:TBN131087 TLI131087:TLJ131087 TVE131087:TVF131087 UFA131087:UFB131087 UOW131087:UOX131087 UYS131087:UYT131087 VIO131087:VIP131087 VSK131087:VSL131087 WCG131087:WCH131087 WMC131087:WMD131087 WVY131087:WVZ131087 Q196623:R196623 JM196623:JN196623 TI196623:TJ196623 ADE196623:ADF196623 ANA196623:ANB196623 AWW196623:AWX196623 BGS196623:BGT196623 BQO196623:BQP196623 CAK196623:CAL196623 CKG196623:CKH196623 CUC196623:CUD196623 DDY196623:DDZ196623 DNU196623:DNV196623 DXQ196623:DXR196623 EHM196623:EHN196623 ERI196623:ERJ196623 FBE196623:FBF196623 FLA196623:FLB196623 FUW196623:FUX196623 GES196623:GET196623 GOO196623:GOP196623 GYK196623:GYL196623 HIG196623:HIH196623 HSC196623:HSD196623 IBY196623:IBZ196623 ILU196623:ILV196623 IVQ196623:IVR196623 JFM196623:JFN196623 JPI196623:JPJ196623 JZE196623:JZF196623 KJA196623:KJB196623 KSW196623:KSX196623 LCS196623:LCT196623 LMO196623:LMP196623 LWK196623:LWL196623 MGG196623:MGH196623 MQC196623:MQD196623 MZY196623:MZZ196623 NJU196623:NJV196623 NTQ196623:NTR196623 ODM196623:ODN196623 ONI196623:ONJ196623 OXE196623:OXF196623 PHA196623:PHB196623 PQW196623:PQX196623 QAS196623:QAT196623 QKO196623:QKP196623 QUK196623:QUL196623 REG196623:REH196623 ROC196623:ROD196623 RXY196623:RXZ196623 SHU196623:SHV196623 SRQ196623:SRR196623 TBM196623:TBN196623 TLI196623:TLJ196623 TVE196623:TVF196623 UFA196623:UFB196623 UOW196623:UOX196623 UYS196623:UYT196623 VIO196623:VIP196623 VSK196623:VSL196623 WCG196623:WCH196623 WMC196623:WMD196623 WVY196623:WVZ196623 Q262159:R262159 JM262159:JN262159 TI262159:TJ262159 ADE262159:ADF262159 ANA262159:ANB262159 AWW262159:AWX262159 BGS262159:BGT262159 BQO262159:BQP262159 CAK262159:CAL262159 CKG262159:CKH262159 CUC262159:CUD262159 DDY262159:DDZ262159 DNU262159:DNV262159 DXQ262159:DXR262159 EHM262159:EHN262159 ERI262159:ERJ262159 FBE262159:FBF262159 FLA262159:FLB262159 FUW262159:FUX262159 GES262159:GET262159 GOO262159:GOP262159 GYK262159:GYL262159 HIG262159:HIH262159 HSC262159:HSD262159 IBY262159:IBZ262159 ILU262159:ILV262159 IVQ262159:IVR262159 JFM262159:JFN262159 JPI262159:JPJ262159 JZE262159:JZF262159 KJA262159:KJB262159 KSW262159:KSX262159 LCS262159:LCT262159 LMO262159:LMP262159 LWK262159:LWL262159 MGG262159:MGH262159 MQC262159:MQD262159 MZY262159:MZZ262159 NJU262159:NJV262159 NTQ262159:NTR262159 ODM262159:ODN262159 ONI262159:ONJ262159 OXE262159:OXF262159 PHA262159:PHB262159 PQW262159:PQX262159 QAS262159:QAT262159 QKO262159:QKP262159 QUK262159:QUL262159 REG262159:REH262159 ROC262159:ROD262159 RXY262159:RXZ262159 SHU262159:SHV262159 SRQ262159:SRR262159 TBM262159:TBN262159 TLI262159:TLJ262159 TVE262159:TVF262159 UFA262159:UFB262159 UOW262159:UOX262159 UYS262159:UYT262159 VIO262159:VIP262159 VSK262159:VSL262159 WCG262159:WCH262159 WMC262159:WMD262159 WVY262159:WVZ262159 Q327695:R327695 JM327695:JN327695 TI327695:TJ327695 ADE327695:ADF327695 ANA327695:ANB327695 AWW327695:AWX327695 BGS327695:BGT327695 BQO327695:BQP327695 CAK327695:CAL327695 CKG327695:CKH327695 CUC327695:CUD327695 DDY327695:DDZ327695 DNU327695:DNV327695 DXQ327695:DXR327695 EHM327695:EHN327695 ERI327695:ERJ327695 FBE327695:FBF327695 FLA327695:FLB327695 FUW327695:FUX327695 GES327695:GET327695 GOO327695:GOP327695 GYK327695:GYL327695 HIG327695:HIH327695 HSC327695:HSD327695 IBY327695:IBZ327695 ILU327695:ILV327695 IVQ327695:IVR327695 JFM327695:JFN327695 JPI327695:JPJ327695 JZE327695:JZF327695 KJA327695:KJB327695 KSW327695:KSX327695 LCS327695:LCT327695 LMO327695:LMP327695 LWK327695:LWL327695 MGG327695:MGH327695 MQC327695:MQD327695 MZY327695:MZZ327695 NJU327695:NJV327695 NTQ327695:NTR327695 ODM327695:ODN327695 ONI327695:ONJ327695 OXE327695:OXF327695 PHA327695:PHB327695 PQW327695:PQX327695 QAS327695:QAT327695 QKO327695:QKP327695 QUK327695:QUL327695 REG327695:REH327695 ROC327695:ROD327695 RXY327695:RXZ327695 SHU327695:SHV327695 SRQ327695:SRR327695 TBM327695:TBN327695 TLI327695:TLJ327695 TVE327695:TVF327695 UFA327695:UFB327695 UOW327695:UOX327695 UYS327695:UYT327695 VIO327695:VIP327695 VSK327695:VSL327695 WCG327695:WCH327695 WMC327695:WMD327695 WVY327695:WVZ327695 Q393231:R393231 JM393231:JN393231 TI393231:TJ393231 ADE393231:ADF393231 ANA393231:ANB393231 AWW393231:AWX393231 BGS393231:BGT393231 BQO393231:BQP393231 CAK393231:CAL393231 CKG393231:CKH393231 CUC393231:CUD393231 DDY393231:DDZ393231 DNU393231:DNV393231 DXQ393231:DXR393231 EHM393231:EHN393231 ERI393231:ERJ393231 FBE393231:FBF393231 FLA393231:FLB393231 FUW393231:FUX393231 GES393231:GET393231 GOO393231:GOP393231 GYK393231:GYL393231 HIG393231:HIH393231 HSC393231:HSD393231 IBY393231:IBZ393231 ILU393231:ILV393231 IVQ393231:IVR393231 JFM393231:JFN393231 JPI393231:JPJ393231 JZE393231:JZF393231 KJA393231:KJB393231 KSW393231:KSX393231 LCS393231:LCT393231 LMO393231:LMP393231 LWK393231:LWL393231 MGG393231:MGH393231 MQC393231:MQD393231 MZY393231:MZZ393231 NJU393231:NJV393231 NTQ393231:NTR393231 ODM393231:ODN393231 ONI393231:ONJ393231 OXE393231:OXF393231 PHA393231:PHB393231 PQW393231:PQX393231 QAS393231:QAT393231 QKO393231:QKP393231 QUK393231:QUL393231 REG393231:REH393231 ROC393231:ROD393231 RXY393231:RXZ393231 SHU393231:SHV393231 SRQ393231:SRR393231 TBM393231:TBN393231 TLI393231:TLJ393231 TVE393231:TVF393231 UFA393231:UFB393231 UOW393231:UOX393231 UYS393231:UYT393231 VIO393231:VIP393231 VSK393231:VSL393231 WCG393231:WCH393231 WMC393231:WMD393231 WVY393231:WVZ393231 Q458767:R458767 JM458767:JN458767 TI458767:TJ458767 ADE458767:ADF458767 ANA458767:ANB458767 AWW458767:AWX458767 BGS458767:BGT458767 BQO458767:BQP458767 CAK458767:CAL458767 CKG458767:CKH458767 CUC458767:CUD458767 DDY458767:DDZ458767 DNU458767:DNV458767 DXQ458767:DXR458767 EHM458767:EHN458767 ERI458767:ERJ458767 FBE458767:FBF458767 FLA458767:FLB458767 FUW458767:FUX458767 GES458767:GET458767 GOO458767:GOP458767 GYK458767:GYL458767 HIG458767:HIH458767 HSC458767:HSD458767 IBY458767:IBZ458767 ILU458767:ILV458767 IVQ458767:IVR458767 JFM458767:JFN458767 JPI458767:JPJ458767 JZE458767:JZF458767 KJA458767:KJB458767 KSW458767:KSX458767 LCS458767:LCT458767 LMO458767:LMP458767 LWK458767:LWL458767 MGG458767:MGH458767 MQC458767:MQD458767 MZY458767:MZZ458767 NJU458767:NJV458767 NTQ458767:NTR458767 ODM458767:ODN458767 ONI458767:ONJ458767 OXE458767:OXF458767 PHA458767:PHB458767 PQW458767:PQX458767 QAS458767:QAT458767 QKO458767:QKP458767 QUK458767:QUL458767 REG458767:REH458767 ROC458767:ROD458767 RXY458767:RXZ458767 SHU458767:SHV458767 SRQ458767:SRR458767 TBM458767:TBN458767 TLI458767:TLJ458767 TVE458767:TVF458767 UFA458767:UFB458767 UOW458767:UOX458767 UYS458767:UYT458767 VIO458767:VIP458767 VSK458767:VSL458767 WCG458767:WCH458767 WMC458767:WMD458767 WVY458767:WVZ458767 Q524303:R524303 JM524303:JN524303 TI524303:TJ524303 ADE524303:ADF524303 ANA524303:ANB524303 AWW524303:AWX524303 BGS524303:BGT524303 BQO524303:BQP524303 CAK524303:CAL524303 CKG524303:CKH524303 CUC524303:CUD524303 DDY524303:DDZ524303 DNU524303:DNV524303 DXQ524303:DXR524303 EHM524303:EHN524303 ERI524303:ERJ524303 FBE524303:FBF524303 FLA524303:FLB524303 FUW524303:FUX524303 GES524303:GET524303 GOO524303:GOP524303 GYK524303:GYL524303 HIG524303:HIH524303 HSC524303:HSD524303 IBY524303:IBZ524303 ILU524303:ILV524303 IVQ524303:IVR524303 JFM524303:JFN524303 JPI524303:JPJ524303 JZE524303:JZF524303 KJA524303:KJB524303 KSW524303:KSX524303 LCS524303:LCT524303 LMO524303:LMP524303 LWK524303:LWL524303 MGG524303:MGH524303 MQC524303:MQD524303 MZY524303:MZZ524303 NJU524303:NJV524303 NTQ524303:NTR524303 ODM524303:ODN524303 ONI524303:ONJ524303 OXE524303:OXF524303 PHA524303:PHB524303 PQW524303:PQX524303 QAS524303:QAT524303 QKO524303:QKP524303 QUK524303:QUL524303 REG524303:REH524303 ROC524303:ROD524303 RXY524303:RXZ524303 SHU524303:SHV524303 SRQ524303:SRR524303 TBM524303:TBN524303 TLI524303:TLJ524303 TVE524303:TVF524303 UFA524303:UFB524303 UOW524303:UOX524303 UYS524303:UYT524303 VIO524303:VIP524303 VSK524303:VSL524303 WCG524303:WCH524303 WMC524303:WMD524303 WVY524303:WVZ524303 Q589839:R589839 JM589839:JN589839 TI589839:TJ589839 ADE589839:ADF589839 ANA589839:ANB589839 AWW589839:AWX589839 BGS589839:BGT589839 BQO589839:BQP589839 CAK589839:CAL589839 CKG589839:CKH589839 CUC589839:CUD589839 DDY589839:DDZ589839 DNU589839:DNV589839 DXQ589839:DXR589839 EHM589839:EHN589839 ERI589839:ERJ589839 FBE589839:FBF589839 FLA589839:FLB589839 FUW589839:FUX589839 GES589839:GET589839 GOO589839:GOP589839 GYK589839:GYL589839 HIG589839:HIH589839 HSC589839:HSD589839 IBY589839:IBZ589839 ILU589839:ILV589839 IVQ589839:IVR589839 JFM589839:JFN589839 JPI589839:JPJ589839 JZE589839:JZF589839 KJA589839:KJB589839 KSW589839:KSX589839 LCS589839:LCT589839 LMO589839:LMP589839 LWK589839:LWL589839 MGG589839:MGH589839 MQC589839:MQD589839 MZY589839:MZZ589839 NJU589839:NJV589839 NTQ589839:NTR589839 ODM589839:ODN589839 ONI589839:ONJ589839 OXE589839:OXF589839 PHA589839:PHB589839 PQW589839:PQX589839 QAS589839:QAT589839 QKO589839:QKP589839 QUK589839:QUL589839 REG589839:REH589839 ROC589839:ROD589839 RXY589839:RXZ589839 SHU589839:SHV589839 SRQ589839:SRR589839 TBM589839:TBN589839 TLI589839:TLJ589839 TVE589839:TVF589839 UFA589839:UFB589839 UOW589839:UOX589839 UYS589839:UYT589839 VIO589839:VIP589839 VSK589839:VSL589839 WCG589839:WCH589839 WMC589839:WMD589839 WVY589839:WVZ589839 Q655375:R655375 JM655375:JN655375 TI655375:TJ655375 ADE655375:ADF655375 ANA655375:ANB655375 AWW655375:AWX655375 BGS655375:BGT655375 BQO655375:BQP655375 CAK655375:CAL655375 CKG655375:CKH655375 CUC655375:CUD655375 DDY655375:DDZ655375 DNU655375:DNV655375 DXQ655375:DXR655375 EHM655375:EHN655375 ERI655375:ERJ655375 FBE655375:FBF655375 FLA655375:FLB655375 FUW655375:FUX655375 GES655375:GET655375 GOO655375:GOP655375 GYK655375:GYL655375 HIG655375:HIH655375 HSC655375:HSD655375 IBY655375:IBZ655375 ILU655375:ILV655375 IVQ655375:IVR655375 JFM655375:JFN655375 JPI655375:JPJ655375 JZE655375:JZF655375 KJA655375:KJB655375 KSW655375:KSX655375 LCS655375:LCT655375 LMO655375:LMP655375 LWK655375:LWL655375 MGG655375:MGH655375 MQC655375:MQD655375 MZY655375:MZZ655375 NJU655375:NJV655375 NTQ655375:NTR655375 ODM655375:ODN655375 ONI655375:ONJ655375 OXE655375:OXF655375 PHA655375:PHB655375 PQW655375:PQX655375 QAS655375:QAT655375 QKO655375:QKP655375 QUK655375:QUL655375 REG655375:REH655375 ROC655375:ROD655375 RXY655375:RXZ655375 SHU655375:SHV655375 SRQ655375:SRR655375 TBM655375:TBN655375 TLI655375:TLJ655375 TVE655375:TVF655375 UFA655375:UFB655375 UOW655375:UOX655375 UYS655375:UYT655375 VIO655375:VIP655375 VSK655375:VSL655375 WCG655375:WCH655375 WMC655375:WMD655375 WVY655375:WVZ655375 Q720911:R720911 JM720911:JN720911 TI720911:TJ720911 ADE720911:ADF720911 ANA720911:ANB720911 AWW720911:AWX720911 BGS720911:BGT720911 BQO720911:BQP720911 CAK720911:CAL720911 CKG720911:CKH720911 CUC720911:CUD720911 DDY720911:DDZ720911 DNU720911:DNV720911 DXQ720911:DXR720911 EHM720911:EHN720911 ERI720911:ERJ720911 FBE720911:FBF720911 FLA720911:FLB720911 FUW720911:FUX720911 GES720911:GET720911 GOO720911:GOP720911 GYK720911:GYL720911 HIG720911:HIH720911 HSC720911:HSD720911 IBY720911:IBZ720911 ILU720911:ILV720911 IVQ720911:IVR720911 JFM720911:JFN720911 JPI720911:JPJ720911 JZE720911:JZF720911 KJA720911:KJB720911 KSW720911:KSX720911 LCS720911:LCT720911 LMO720911:LMP720911 LWK720911:LWL720911 MGG720911:MGH720911 MQC720911:MQD720911 MZY720911:MZZ720911 NJU720911:NJV720911 NTQ720911:NTR720911 ODM720911:ODN720911 ONI720911:ONJ720911 OXE720911:OXF720911 PHA720911:PHB720911 PQW720911:PQX720911 QAS720911:QAT720911 QKO720911:QKP720911 QUK720911:QUL720911 REG720911:REH720911 ROC720911:ROD720911 RXY720911:RXZ720911 SHU720911:SHV720911 SRQ720911:SRR720911 TBM720911:TBN720911 TLI720911:TLJ720911 TVE720911:TVF720911 UFA720911:UFB720911 UOW720911:UOX720911 UYS720911:UYT720911 VIO720911:VIP720911 VSK720911:VSL720911 WCG720911:WCH720911 WMC720911:WMD720911 WVY720911:WVZ720911 Q786447:R786447 JM786447:JN786447 TI786447:TJ786447 ADE786447:ADF786447 ANA786447:ANB786447 AWW786447:AWX786447 BGS786447:BGT786447 BQO786447:BQP786447 CAK786447:CAL786447 CKG786447:CKH786447 CUC786447:CUD786447 DDY786447:DDZ786447 DNU786447:DNV786447 DXQ786447:DXR786447 EHM786447:EHN786447 ERI786447:ERJ786447 FBE786447:FBF786447 FLA786447:FLB786447 FUW786447:FUX786447 GES786447:GET786447 GOO786447:GOP786447 GYK786447:GYL786447 HIG786447:HIH786447 HSC786447:HSD786447 IBY786447:IBZ786447 ILU786447:ILV786447 IVQ786447:IVR786447 JFM786447:JFN786447 JPI786447:JPJ786447 JZE786447:JZF786447 KJA786447:KJB786447 KSW786447:KSX786447 LCS786447:LCT786447 LMO786447:LMP786447 LWK786447:LWL786447 MGG786447:MGH786447 MQC786447:MQD786447 MZY786447:MZZ786447 NJU786447:NJV786447 NTQ786447:NTR786447 ODM786447:ODN786447 ONI786447:ONJ786447 OXE786447:OXF786447 PHA786447:PHB786447 PQW786447:PQX786447 QAS786447:QAT786447 QKO786447:QKP786447 QUK786447:QUL786447 REG786447:REH786447 ROC786447:ROD786447 RXY786447:RXZ786447 SHU786447:SHV786447 SRQ786447:SRR786447 TBM786447:TBN786447 TLI786447:TLJ786447 TVE786447:TVF786447 UFA786447:UFB786447 UOW786447:UOX786447 UYS786447:UYT786447 VIO786447:VIP786447 VSK786447:VSL786447 WCG786447:WCH786447 WMC786447:WMD786447 WVY786447:WVZ786447 Q851983:R851983 JM851983:JN851983 TI851983:TJ851983 ADE851983:ADF851983 ANA851983:ANB851983 AWW851983:AWX851983 BGS851983:BGT851983 BQO851983:BQP851983 CAK851983:CAL851983 CKG851983:CKH851983 CUC851983:CUD851983 DDY851983:DDZ851983 DNU851983:DNV851983 DXQ851983:DXR851983 EHM851983:EHN851983 ERI851983:ERJ851983 FBE851983:FBF851983 FLA851983:FLB851983 FUW851983:FUX851983 GES851983:GET851983 GOO851983:GOP851983 GYK851983:GYL851983 HIG851983:HIH851983 HSC851983:HSD851983 IBY851983:IBZ851983 ILU851983:ILV851983 IVQ851983:IVR851983 JFM851983:JFN851983 JPI851983:JPJ851983 JZE851983:JZF851983 KJA851983:KJB851983 KSW851983:KSX851983 LCS851983:LCT851983 LMO851983:LMP851983 LWK851983:LWL851983 MGG851983:MGH851983 MQC851983:MQD851983 MZY851983:MZZ851983 NJU851983:NJV851983 NTQ851983:NTR851983 ODM851983:ODN851983 ONI851983:ONJ851983 OXE851983:OXF851983 PHA851983:PHB851983 PQW851983:PQX851983 QAS851983:QAT851983 QKO851983:QKP851983 QUK851983:QUL851983 REG851983:REH851983 ROC851983:ROD851983 RXY851983:RXZ851983 SHU851983:SHV851983 SRQ851983:SRR851983 TBM851983:TBN851983 TLI851983:TLJ851983 TVE851983:TVF851983 UFA851983:UFB851983 UOW851983:UOX851983 UYS851983:UYT851983 VIO851983:VIP851983 VSK851983:VSL851983 WCG851983:WCH851983 WMC851983:WMD851983 WVY851983:WVZ851983 Q917519:R917519 JM917519:JN917519 TI917519:TJ917519 ADE917519:ADF917519 ANA917519:ANB917519 AWW917519:AWX917519 BGS917519:BGT917519 BQO917519:BQP917519 CAK917519:CAL917519 CKG917519:CKH917519 CUC917519:CUD917519 DDY917519:DDZ917519 DNU917519:DNV917519 DXQ917519:DXR917519 EHM917519:EHN917519 ERI917519:ERJ917519 FBE917519:FBF917519 FLA917519:FLB917519 FUW917519:FUX917519 GES917519:GET917519 GOO917519:GOP917519 GYK917519:GYL917519 HIG917519:HIH917519 HSC917519:HSD917519 IBY917519:IBZ917519 ILU917519:ILV917519 IVQ917519:IVR917519 JFM917519:JFN917519 JPI917519:JPJ917519 JZE917519:JZF917519 KJA917519:KJB917519 KSW917519:KSX917519 LCS917519:LCT917519 LMO917519:LMP917519 LWK917519:LWL917519 MGG917519:MGH917519 MQC917519:MQD917519 MZY917519:MZZ917519 NJU917519:NJV917519 NTQ917519:NTR917519 ODM917519:ODN917519 ONI917519:ONJ917519 OXE917519:OXF917519 PHA917519:PHB917519 PQW917519:PQX917519 QAS917519:QAT917519 QKO917519:QKP917519 QUK917519:QUL917519 REG917519:REH917519 ROC917519:ROD917519 RXY917519:RXZ917519 SHU917519:SHV917519 SRQ917519:SRR917519 TBM917519:TBN917519 TLI917519:TLJ917519 TVE917519:TVF917519 UFA917519:UFB917519 UOW917519:UOX917519 UYS917519:UYT917519 VIO917519:VIP917519 VSK917519:VSL917519 WCG917519:WCH917519 WMC917519:WMD917519 WVY917519:WVZ917519 Q983055:R983055 JM983055:JN983055 TI983055:TJ983055 ADE983055:ADF983055 ANA983055:ANB983055 AWW983055:AWX983055 BGS983055:BGT983055 BQO983055:BQP983055 CAK983055:CAL983055 CKG983055:CKH983055 CUC983055:CUD983055 DDY983055:DDZ983055 DNU983055:DNV983055 DXQ983055:DXR983055 EHM983055:EHN983055 ERI983055:ERJ983055 FBE983055:FBF983055 FLA983055:FLB983055 FUW983055:FUX983055 GES983055:GET983055 GOO983055:GOP983055 GYK983055:GYL983055 HIG983055:HIH983055 HSC983055:HSD983055 IBY983055:IBZ983055 ILU983055:ILV983055 IVQ983055:IVR983055 JFM983055:JFN983055 JPI983055:JPJ983055 JZE983055:JZF983055 KJA983055:KJB983055 KSW983055:KSX983055 LCS983055:LCT983055 LMO983055:LMP983055 LWK983055:LWL983055 MGG983055:MGH983055 MQC983055:MQD983055 MZY983055:MZZ983055 NJU983055:NJV983055 NTQ983055:NTR983055 ODM983055:ODN983055 ONI983055:ONJ983055 OXE983055:OXF983055 PHA983055:PHB983055 PQW983055:PQX983055 QAS983055:QAT983055 QKO983055:QKP983055 QUK983055:QUL983055 REG983055:REH983055 ROC983055:ROD983055 RXY983055:RXZ983055 SHU983055:SHV983055 SRQ983055:SRR983055 TBM983055:TBN983055 TLI983055:TLJ983055 TVE983055:TVF983055 UFA983055:UFB983055 UOW983055:UOX983055 UYS983055:UYT983055 VIO983055:VIP983055 VSK983055:VSL983055 WCG983055:WCH983055 WMC983055:WMD983055 R15:R16 Q15">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7:R17 JM17:JN17 TI17:TJ17 ADE17:ADF17 ANA17:ANB17 AWW17:AWX17 BGS17:BGT17 BQO17:BQP17 CAK17:CAL17 CKG17:CKH17 CUC17:CUD17 DDY17:DDZ17 DNU17:DNV17 DXQ17:DXR17 EHM17:EHN17 ERI17:ERJ17 FBE17:FBF17 FLA17:FLB17 FUW17:FUX17 GES17:GET17 GOO17:GOP17 GYK17:GYL17 HIG17:HIH17 HSC17:HSD17 IBY17:IBZ17 ILU17:ILV17 IVQ17:IVR17 JFM17:JFN17 JPI17:JPJ17 JZE17:JZF17 KJA17:KJB17 KSW17:KSX17 LCS17:LCT17 LMO17:LMP17 LWK17:LWL17 MGG17:MGH17 MQC17:MQD17 MZY17:MZZ17 NJU17:NJV17 NTQ17:NTR17 ODM17:ODN17 ONI17:ONJ17 OXE17:OXF17 PHA17:PHB17 PQW17:PQX17 QAS17:QAT17 QKO17:QKP17 QUK17:QUL17 REG17:REH17 ROC17:ROD17 RXY17:RXZ17 SHU17:SHV17 SRQ17:SRR17 TBM17:TBN17 TLI17:TLJ17 TVE17:TVF17 UFA17:UFB17 UOW17:UOX17 UYS17:UYT17 VIO17:VIP17 VSK17:VSL17 WCG17:WCH17 WMC17:WMD17 WVY17:WVZ17 Q65552:R65552 JM65552:JN65552 TI65552:TJ65552 ADE65552:ADF65552 ANA65552:ANB65552 AWW65552:AWX65552 BGS65552:BGT65552 BQO65552:BQP65552 CAK65552:CAL65552 CKG65552:CKH65552 CUC65552:CUD65552 DDY65552:DDZ65552 DNU65552:DNV65552 DXQ65552:DXR65552 EHM65552:EHN65552 ERI65552:ERJ65552 FBE65552:FBF65552 FLA65552:FLB65552 FUW65552:FUX65552 GES65552:GET65552 GOO65552:GOP65552 GYK65552:GYL65552 HIG65552:HIH65552 HSC65552:HSD65552 IBY65552:IBZ65552 ILU65552:ILV65552 IVQ65552:IVR65552 JFM65552:JFN65552 JPI65552:JPJ65552 JZE65552:JZF65552 KJA65552:KJB65552 KSW65552:KSX65552 LCS65552:LCT65552 LMO65552:LMP65552 LWK65552:LWL65552 MGG65552:MGH65552 MQC65552:MQD65552 MZY65552:MZZ65552 NJU65552:NJV65552 NTQ65552:NTR65552 ODM65552:ODN65552 ONI65552:ONJ65552 OXE65552:OXF65552 PHA65552:PHB65552 PQW65552:PQX65552 QAS65552:QAT65552 QKO65552:QKP65552 QUK65552:QUL65552 REG65552:REH65552 ROC65552:ROD65552 RXY65552:RXZ65552 SHU65552:SHV65552 SRQ65552:SRR65552 TBM65552:TBN65552 TLI65552:TLJ65552 TVE65552:TVF65552 UFA65552:UFB65552 UOW65552:UOX65552 UYS65552:UYT65552 VIO65552:VIP65552 VSK65552:VSL65552 WCG65552:WCH65552 WMC65552:WMD65552 WVY65552:WVZ65552 Q131088:R131088 JM131088:JN131088 TI131088:TJ131088 ADE131088:ADF131088 ANA131088:ANB131088 AWW131088:AWX131088 BGS131088:BGT131088 BQO131088:BQP131088 CAK131088:CAL131088 CKG131088:CKH131088 CUC131088:CUD131088 DDY131088:DDZ131088 DNU131088:DNV131088 DXQ131088:DXR131088 EHM131088:EHN131088 ERI131088:ERJ131088 FBE131088:FBF131088 FLA131088:FLB131088 FUW131088:FUX131088 GES131088:GET131088 GOO131088:GOP131088 GYK131088:GYL131088 HIG131088:HIH131088 HSC131088:HSD131088 IBY131088:IBZ131088 ILU131088:ILV131088 IVQ131088:IVR131088 JFM131088:JFN131088 JPI131088:JPJ131088 JZE131088:JZF131088 KJA131088:KJB131088 KSW131088:KSX131088 LCS131088:LCT131088 LMO131088:LMP131088 LWK131088:LWL131088 MGG131088:MGH131088 MQC131088:MQD131088 MZY131088:MZZ131088 NJU131088:NJV131088 NTQ131088:NTR131088 ODM131088:ODN131088 ONI131088:ONJ131088 OXE131088:OXF131088 PHA131088:PHB131088 PQW131088:PQX131088 QAS131088:QAT131088 QKO131088:QKP131088 QUK131088:QUL131088 REG131088:REH131088 ROC131088:ROD131088 RXY131088:RXZ131088 SHU131088:SHV131088 SRQ131088:SRR131088 TBM131088:TBN131088 TLI131088:TLJ131088 TVE131088:TVF131088 UFA131088:UFB131088 UOW131088:UOX131088 UYS131088:UYT131088 VIO131088:VIP131088 VSK131088:VSL131088 WCG131088:WCH131088 WMC131088:WMD131088 WVY131088:WVZ131088 Q196624:R196624 JM196624:JN196624 TI196624:TJ196624 ADE196624:ADF196624 ANA196624:ANB196624 AWW196624:AWX196624 BGS196624:BGT196624 BQO196624:BQP196624 CAK196624:CAL196624 CKG196624:CKH196624 CUC196624:CUD196624 DDY196624:DDZ196624 DNU196624:DNV196624 DXQ196624:DXR196624 EHM196624:EHN196624 ERI196624:ERJ196624 FBE196624:FBF196624 FLA196624:FLB196624 FUW196624:FUX196624 GES196624:GET196624 GOO196624:GOP196624 GYK196624:GYL196624 HIG196624:HIH196624 HSC196624:HSD196624 IBY196624:IBZ196624 ILU196624:ILV196624 IVQ196624:IVR196624 JFM196624:JFN196624 JPI196624:JPJ196624 JZE196624:JZF196624 KJA196624:KJB196624 KSW196624:KSX196624 LCS196624:LCT196624 LMO196624:LMP196624 LWK196624:LWL196624 MGG196624:MGH196624 MQC196624:MQD196624 MZY196624:MZZ196624 NJU196624:NJV196624 NTQ196624:NTR196624 ODM196624:ODN196624 ONI196624:ONJ196624 OXE196624:OXF196624 PHA196624:PHB196624 PQW196624:PQX196624 QAS196624:QAT196624 QKO196624:QKP196624 QUK196624:QUL196624 REG196624:REH196624 ROC196624:ROD196624 RXY196624:RXZ196624 SHU196624:SHV196624 SRQ196624:SRR196624 TBM196624:TBN196624 TLI196624:TLJ196624 TVE196624:TVF196624 UFA196624:UFB196624 UOW196624:UOX196624 UYS196624:UYT196624 VIO196624:VIP196624 VSK196624:VSL196624 WCG196624:WCH196624 WMC196624:WMD196624 WVY196624:WVZ196624 Q262160:R262160 JM262160:JN262160 TI262160:TJ262160 ADE262160:ADF262160 ANA262160:ANB262160 AWW262160:AWX262160 BGS262160:BGT262160 BQO262160:BQP262160 CAK262160:CAL262160 CKG262160:CKH262160 CUC262160:CUD262160 DDY262160:DDZ262160 DNU262160:DNV262160 DXQ262160:DXR262160 EHM262160:EHN262160 ERI262160:ERJ262160 FBE262160:FBF262160 FLA262160:FLB262160 FUW262160:FUX262160 GES262160:GET262160 GOO262160:GOP262160 GYK262160:GYL262160 HIG262160:HIH262160 HSC262160:HSD262160 IBY262160:IBZ262160 ILU262160:ILV262160 IVQ262160:IVR262160 JFM262160:JFN262160 JPI262160:JPJ262160 JZE262160:JZF262160 KJA262160:KJB262160 KSW262160:KSX262160 LCS262160:LCT262160 LMO262160:LMP262160 LWK262160:LWL262160 MGG262160:MGH262160 MQC262160:MQD262160 MZY262160:MZZ262160 NJU262160:NJV262160 NTQ262160:NTR262160 ODM262160:ODN262160 ONI262160:ONJ262160 OXE262160:OXF262160 PHA262160:PHB262160 PQW262160:PQX262160 QAS262160:QAT262160 QKO262160:QKP262160 QUK262160:QUL262160 REG262160:REH262160 ROC262160:ROD262160 RXY262160:RXZ262160 SHU262160:SHV262160 SRQ262160:SRR262160 TBM262160:TBN262160 TLI262160:TLJ262160 TVE262160:TVF262160 UFA262160:UFB262160 UOW262160:UOX262160 UYS262160:UYT262160 VIO262160:VIP262160 VSK262160:VSL262160 WCG262160:WCH262160 WMC262160:WMD262160 WVY262160:WVZ262160 Q327696:R327696 JM327696:JN327696 TI327696:TJ327696 ADE327696:ADF327696 ANA327696:ANB327696 AWW327696:AWX327696 BGS327696:BGT327696 BQO327696:BQP327696 CAK327696:CAL327696 CKG327696:CKH327696 CUC327696:CUD327696 DDY327696:DDZ327696 DNU327696:DNV327696 DXQ327696:DXR327696 EHM327696:EHN327696 ERI327696:ERJ327696 FBE327696:FBF327696 FLA327696:FLB327696 FUW327696:FUX327696 GES327696:GET327696 GOO327696:GOP327696 GYK327696:GYL327696 HIG327696:HIH327696 HSC327696:HSD327696 IBY327696:IBZ327696 ILU327696:ILV327696 IVQ327696:IVR327696 JFM327696:JFN327696 JPI327696:JPJ327696 JZE327696:JZF327696 KJA327696:KJB327696 KSW327696:KSX327696 LCS327696:LCT327696 LMO327696:LMP327696 LWK327696:LWL327696 MGG327696:MGH327696 MQC327696:MQD327696 MZY327696:MZZ327696 NJU327696:NJV327696 NTQ327696:NTR327696 ODM327696:ODN327696 ONI327696:ONJ327696 OXE327696:OXF327696 PHA327696:PHB327696 PQW327696:PQX327696 QAS327696:QAT327696 QKO327696:QKP327696 QUK327696:QUL327696 REG327696:REH327696 ROC327696:ROD327696 RXY327696:RXZ327696 SHU327696:SHV327696 SRQ327696:SRR327696 TBM327696:TBN327696 TLI327696:TLJ327696 TVE327696:TVF327696 UFA327696:UFB327696 UOW327696:UOX327696 UYS327696:UYT327696 VIO327696:VIP327696 VSK327696:VSL327696 WCG327696:WCH327696 WMC327696:WMD327696 WVY327696:WVZ327696 Q393232:R393232 JM393232:JN393232 TI393232:TJ393232 ADE393232:ADF393232 ANA393232:ANB393232 AWW393232:AWX393232 BGS393232:BGT393232 BQO393232:BQP393232 CAK393232:CAL393232 CKG393232:CKH393232 CUC393232:CUD393232 DDY393232:DDZ393232 DNU393232:DNV393232 DXQ393232:DXR393232 EHM393232:EHN393232 ERI393232:ERJ393232 FBE393232:FBF393232 FLA393232:FLB393232 FUW393232:FUX393232 GES393232:GET393232 GOO393232:GOP393232 GYK393232:GYL393232 HIG393232:HIH393232 HSC393232:HSD393232 IBY393232:IBZ393232 ILU393232:ILV393232 IVQ393232:IVR393232 JFM393232:JFN393232 JPI393232:JPJ393232 JZE393232:JZF393232 KJA393232:KJB393232 KSW393232:KSX393232 LCS393232:LCT393232 LMO393232:LMP393232 LWK393232:LWL393232 MGG393232:MGH393232 MQC393232:MQD393232 MZY393232:MZZ393232 NJU393232:NJV393232 NTQ393232:NTR393232 ODM393232:ODN393232 ONI393232:ONJ393232 OXE393232:OXF393232 PHA393232:PHB393232 PQW393232:PQX393232 QAS393232:QAT393232 QKO393232:QKP393232 QUK393232:QUL393232 REG393232:REH393232 ROC393232:ROD393232 RXY393232:RXZ393232 SHU393232:SHV393232 SRQ393232:SRR393232 TBM393232:TBN393232 TLI393232:TLJ393232 TVE393232:TVF393232 UFA393232:UFB393232 UOW393232:UOX393232 UYS393232:UYT393232 VIO393232:VIP393232 VSK393232:VSL393232 WCG393232:WCH393232 WMC393232:WMD393232 WVY393232:WVZ393232 Q458768:R458768 JM458768:JN458768 TI458768:TJ458768 ADE458768:ADF458768 ANA458768:ANB458768 AWW458768:AWX458768 BGS458768:BGT458768 BQO458768:BQP458768 CAK458768:CAL458768 CKG458768:CKH458768 CUC458768:CUD458768 DDY458768:DDZ458768 DNU458768:DNV458768 DXQ458768:DXR458768 EHM458768:EHN458768 ERI458768:ERJ458768 FBE458768:FBF458768 FLA458768:FLB458768 FUW458768:FUX458768 GES458768:GET458768 GOO458768:GOP458768 GYK458768:GYL458768 HIG458768:HIH458768 HSC458768:HSD458768 IBY458768:IBZ458768 ILU458768:ILV458768 IVQ458768:IVR458768 JFM458768:JFN458768 JPI458768:JPJ458768 JZE458768:JZF458768 KJA458768:KJB458768 KSW458768:KSX458768 LCS458768:LCT458768 LMO458768:LMP458768 LWK458768:LWL458768 MGG458768:MGH458768 MQC458768:MQD458768 MZY458768:MZZ458768 NJU458768:NJV458768 NTQ458768:NTR458768 ODM458768:ODN458768 ONI458768:ONJ458768 OXE458768:OXF458768 PHA458768:PHB458768 PQW458768:PQX458768 QAS458768:QAT458768 QKO458768:QKP458768 QUK458768:QUL458768 REG458768:REH458768 ROC458768:ROD458768 RXY458768:RXZ458768 SHU458768:SHV458768 SRQ458768:SRR458768 TBM458768:TBN458768 TLI458768:TLJ458768 TVE458768:TVF458768 UFA458768:UFB458768 UOW458768:UOX458768 UYS458768:UYT458768 VIO458768:VIP458768 VSK458768:VSL458768 WCG458768:WCH458768 WMC458768:WMD458768 WVY458768:WVZ458768 Q524304:R524304 JM524304:JN524304 TI524304:TJ524304 ADE524304:ADF524304 ANA524304:ANB524304 AWW524304:AWX524304 BGS524304:BGT524304 BQO524304:BQP524304 CAK524304:CAL524304 CKG524304:CKH524304 CUC524304:CUD524304 DDY524304:DDZ524304 DNU524304:DNV524304 DXQ524304:DXR524304 EHM524304:EHN524304 ERI524304:ERJ524304 FBE524304:FBF524304 FLA524304:FLB524304 FUW524304:FUX524304 GES524304:GET524304 GOO524304:GOP524304 GYK524304:GYL524304 HIG524304:HIH524304 HSC524304:HSD524304 IBY524304:IBZ524304 ILU524304:ILV524304 IVQ524304:IVR524304 JFM524304:JFN524304 JPI524304:JPJ524304 JZE524304:JZF524304 KJA524304:KJB524304 KSW524304:KSX524304 LCS524304:LCT524304 LMO524304:LMP524304 LWK524304:LWL524304 MGG524304:MGH524304 MQC524304:MQD524304 MZY524304:MZZ524304 NJU524304:NJV524304 NTQ524304:NTR524304 ODM524304:ODN524304 ONI524304:ONJ524304 OXE524304:OXF524304 PHA524304:PHB524304 PQW524304:PQX524304 QAS524304:QAT524304 QKO524304:QKP524304 QUK524304:QUL524304 REG524304:REH524304 ROC524304:ROD524304 RXY524304:RXZ524304 SHU524304:SHV524304 SRQ524304:SRR524304 TBM524304:TBN524304 TLI524304:TLJ524304 TVE524304:TVF524304 UFA524304:UFB524304 UOW524304:UOX524304 UYS524304:UYT524304 VIO524304:VIP524304 VSK524304:VSL524304 WCG524304:WCH524304 WMC524304:WMD524304 WVY524304:WVZ524304 Q589840:R589840 JM589840:JN589840 TI589840:TJ589840 ADE589840:ADF589840 ANA589840:ANB589840 AWW589840:AWX589840 BGS589840:BGT589840 BQO589840:BQP589840 CAK589840:CAL589840 CKG589840:CKH589840 CUC589840:CUD589840 DDY589840:DDZ589840 DNU589840:DNV589840 DXQ589840:DXR589840 EHM589840:EHN589840 ERI589840:ERJ589840 FBE589840:FBF589840 FLA589840:FLB589840 FUW589840:FUX589840 GES589840:GET589840 GOO589840:GOP589840 GYK589840:GYL589840 HIG589840:HIH589840 HSC589840:HSD589840 IBY589840:IBZ589840 ILU589840:ILV589840 IVQ589840:IVR589840 JFM589840:JFN589840 JPI589840:JPJ589840 JZE589840:JZF589840 KJA589840:KJB589840 KSW589840:KSX589840 LCS589840:LCT589840 LMO589840:LMP589840 LWK589840:LWL589840 MGG589840:MGH589840 MQC589840:MQD589840 MZY589840:MZZ589840 NJU589840:NJV589840 NTQ589840:NTR589840 ODM589840:ODN589840 ONI589840:ONJ589840 OXE589840:OXF589840 PHA589840:PHB589840 PQW589840:PQX589840 QAS589840:QAT589840 QKO589840:QKP589840 QUK589840:QUL589840 REG589840:REH589840 ROC589840:ROD589840 RXY589840:RXZ589840 SHU589840:SHV589840 SRQ589840:SRR589840 TBM589840:TBN589840 TLI589840:TLJ589840 TVE589840:TVF589840 UFA589840:UFB589840 UOW589840:UOX589840 UYS589840:UYT589840 VIO589840:VIP589840 VSK589840:VSL589840 WCG589840:WCH589840 WMC589840:WMD589840 WVY589840:WVZ589840 Q655376:R655376 JM655376:JN655376 TI655376:TJ655376 ADE655376:ADF655376 ANA655376:ANB655376 AWW655376:AWX655376 BGS655376:BGT655376 BQO655376:BQP655376 CAK655376:CAL655376 CKG655376:CKH655376 CUC655376:CUD655376 DDY655376:DDZ655376 DNU655376:DNV655376 DXQ655376:DXR655376 EHM655376:EHN655376 ERI655376:ERJ655376 FBE655376:FBF655376 FLA655376:FLB655376 FUW655376:FUX655376 GES655376:GET655376 GOO655376:GOP655376 GYK655376:GYL655376 HIG655376:HIH655376 HSC655376:HSD655376 IBY655376:IBZ655376 ILU655376:ILV655376 IVQ655376:IVR655376 JFM655376:JFN655376 JPI655376:JPJ655376 JZE655376:JZF655376 KJA655376:KJB655376 KSW655376:KSX655376 LCS655376:LCT655376 LMO655376:LMP655376 LWK655376:LWL655376 MGG655376:MGH655376 MQC655376:MQD655376 MZY655376:MZZ655376 NJU655376:NJV655376 NTQ655376:NTR655376 ODM655376:ODN655376 ONI655376:ONJ655376 OXE655376:OXF655376 PHA655376:PHB655376 PQW655376:PQX655376 QAS655376:QAT655376 QKO655376:QKP655376 QUK655376:QUL655376 REG655376:REH655376 ROC655376:ROD655376 RXY655376:RXZ655376 SHU655376:SHV655376 SRQ655376:SRR655376 TBM655376:TBN655376 TLI655376:TLJ655376 TVE655376:TVF655376 UFA655376:UFB655376 UOW655376:UOX655376 UYS655376:UYT655376 VIO655376:VIP655376 VSK655376:VSL655376 WCG655376:WCH655376 WMC655376:WMD655376 WVY655376:WVZ655376 Q720912:R720912 JM720912:JN720912 TI720912:TJ720912 ADE720912:ADF720912 ANA720912:ANB720912 AWW720912:AWX720912 BGS720912:BGT720912 BQO720912:BQP720912 CAK720912:CAL720912 CKG720912:CKH720912 CUC720912:CUD720912 DDY720912:DDZ720912 DNU720912:DNV720912 DXQ720912:DXR720912 EHM720912:EHN720912 ERI720912:ERJ720912 FBE720912:FBF720912 FLA720912:FLB720912 FUW720912:FUX720912 GES720912:GET720912 GOO720912:GOP720912 GYK720912:GYL720912 HIG720912:HIH720912 HSC720912:HSD720912 IBY720912:IBZ720912 ILU720912:ILV720912 IVQ720912:IVR720912 JFM720912:JFN720912 JPI720912:JPJ720912 JZE720912:JZF720912 KJA720912:KJB720912 KSW720912:KSX720912 LCS720912:LCT720912 LMO720912:LMP720912 LWK720912:LWL720912 MGG720912:MGH720912 MQC720912:MQD720912 MZY720912:MZZ720912 NJU720912:NJV720912 NTQ720912:NTR720912 ODM720912:ODN720912 ONI720912:ONJ720912 OXE720912:OXF720912 PHA720912:PHB720912 PQW720912:PQX720912 QAS720912:QAT720912 QKO720912:QKP720912 QUK720912:QUL720912 REG720912:REH720912 ROC720912:ROD720912 RXY720912:RXZ720912 SHU720912:SHV720912 SRQ720912:SRR720912 TBM720912:TBN720912 TLI720912:TLJ720912 TVE720912:TVF720912 UFA720912:UFB720912 UOW720912:UOX720912 UYS720912:UYT720912 VIO720912:VIP720912 VSK720912:VSL720912 WCG720912:WCH720912 WMC720912:WMD720912 WVY720912:WVZ720912 Q786448:R786448 JM786448:JN786448 TI786448:TJ786448 ADE786448:ADF786448 ANA786448:ANB786448 AWW786448:AWX786448 BGS786448:BGT786448 BQO786448:BQP786448 CAK786448:CAL786448 CKG786448:CKH786448 CUC786448:CUD786448 DDY786448:DDZ786448 DNU786448:DNV786448 DXQ786448:DXR786448 EHM786448:EHN786448 ERI786448:ERJ786448 FBE786448:FBF786448 FLA786448:FLB786448 FUW786448:FUX786448 GES786448:GET786448 GOO786448:GOP786448 GYK786448:GYL786448 HIG786448:HIH786448 HSC786448:HSD786448 IBY786448:IBZ786448 ILU786448:ILV786448 IVQ786448:IVR786448 JFM786448:JFN786448 JPI786448:JPJ786448 JZE786448:JZF786448 KJA786448:KJB786448 KSW786448:KSX786448 LCS786448:LCT786448 LMO786448:LMP786448 LWK786448:LWL786448 MGG786448:MGH786448 MQC786448:MQD786448 MZY786448:MZZ786448 NJU786448:NJV786448 NTQ786448:NTR786448 ODM786448:ODN786448 ONI786448:ONJ786448 OXE786448:OXF786448 PHA786448:PHB786448 PQW786448:PQX786448 QAS786448:QAT786448 QKO786448:QKP786448 QUK786448:QUL786448 REG786448:REH786448 ROC786448:ROD786448 RXY786448:RXZ786448 SHU786448:SHV786448 SRQ786448:SRR786448 TBM786448:TBN786448 TLI786448:TLJ786448 TVE786448:TVF786448 UFA786448:UFB786448 UOW786448:UOX786448 UYS786448:UYT786448 VIO786448:VIP786448 VSK786448:VSL786448 WCG786448:WCH786448 WMC786448:WMD786448 WVY786448:WVZ786448 Q851984:R851984 JM851984:JN851984 TI851984:TJ851984 ADE851984:ADF851984 ANA851984:ANB851984 AWW851984:AWX851984 BGS851984:BGT851984 BQO851984:BQP851984 CAK851984:CAL851984 CKG851984:CKH851984 CUC851984:CUD851984 DDY851984:DDZ851984 DNU851984:DNV851984 DXQ851984:DXR851984 EHM851984:EHN851984 ERI851984:ERJ851984 FBE851984:FBF851984 FLA851984:FLB851984 FUW851984:FUX851984 GES851984:GET851984 GOO851984:GOP851984 GYK851984:GYL851984 HIG851984:HIH851984 HSC851984:HSD851984 IBY851984:IBZ851984 ILU851984:ILV851984 IVQ851984:IVR851984 JFM851984:JFN851984 JPI851984:JPJ851984 JZE851984:JZF851984 KJA851984:KJB851984 KSW851984:KSX851984 LCS851984:LCT851984 LMO851984:LMP851984 LWK851984:LWL851984 MGG851984:MGH851984 MQC851984:MQD851984 MZY851984:MZZ851984 NJU851984:NJV851984 NTQ851984:NTR851984 ODM851984:ODN851984 ONI851984:ONJ851984 OXE851984:OXF851984 PHA851984:PHB851984 PQW851984:PQX851984 QAS851984:QAT851984 QKO851984:QKP851984 QUK851984:QUL851984 REG851984:REH851984 ROC851984:ROD851984 RXY851984:RXZ851984 SHU851984:SHV851984 SRQ851984:SRR851984 TBM851984:TBN851984 TLI851984:TLJ851984 TVE851984:TVF851984 UFA851984:UFB851984 UOW851984:UOX851984 UYS851984:UYT851984 VIO851984:VIP851984 VSK851984:VSL851984 WCG851984:WCH851984 WMC851984:WMD851984 WVY851984:WVZ851984 Q917520:R917520 JM917520:JN917520 TI917520:TJ917520 ADE917520:ADF917520 ANA917520:ANB917520 AWW917520:AWX917520 BGS917520:BGT917520 BQO917520:BQP917520 CAK917520:CAL917520 CKG917520:CKH917520 CUC917520:CUD917520 DDY917520:DDZ917520 DNU917520:DNV917520 DXQ917520:DXR917520 EHM917520:EHN917520 ERI917520:ERJ917520 FBE917520:FBF917520 FLA917520:FLB917520 FUW917520:FUX917520 GES917520:GET917520 GOO917520:GOP917520 GYK917520:GYL917520 HIG917520:HIH917520 HSC917520:HSD917520 IBY917520:IBZ917520 ILU917520:ILV917520 IVQ917520:IVR917520 JFM917520:JFN917520 JPI917520:JPJ917520 JZE917520:JZF917520 KJA917520:KJB917520 KSW917520:KSX917520 LCS917520:LCT917520 LMO917520:LMP917520 LWK917520:LWL917520 MGG917520:MGH917520 MQC917520:MQD917520 MZY917520:MZZ917520 NJU917520:NJV917520 NTQ917520:NTR917520 ODM917520:ODN917520 ONI917520:ONJ917520 OXE917520:OXF917520 PHA917520:PHB917520 PQW917520:PQX917520 QAS917520:QAT917520 QKO917520:QKP917520 QUK917520:QUL917520 REG917520:REH917520 ROC917520:ROD917520 RXY917520:RXZ917520 SHU917520:SHV917520 SRQ917520:SRR917520 TBM917520:TBN917520 TLI917520:TLJ917520 TVE917520:TVF917520 UFA917520:UFB917520 UOW917520:UOX917520 UYS917520:UYT917520 VIO917520:VIP917520 VSK917520:VSL917520 WCG917520:WCH917520 WMC917520:WMD917520 WVY917520:WVZ917520 Q983056:R983056 JM983056:JN983056 TI983056:TJ983056 ADE983056:ADF983056 ANA983056:ANB983056 AWW983056:AWX983056 BGS983056:BGT983056 BQO983056:BQP983056 CAK983056:CAL983056 CKG983056:CKH983056 CUC983056:CUD983056 DDY983056:DDZ983056 DNU983056:DNV983056 DXQ983056:DXR983056 EHM983056:EHN983056 ERI983056:ERJ983056 FBE983056:FBF983056 FLA983056:FLB983056 FUW983056:FUX983056 GES983056:GET983056 GOO983056:GOP983056 GYK983056:GYL983056 HIG983056:HIH983056 HSC983056:HSD983056 IBY983056:IBZ983056 ILU983056:ILV983056 IVQ983056:IVR983056 JFM983056:JFN983056 JPI983056:JPJ983056 JZE983056:JZF983056 KJA983056:KJB983056 KSW983056:KSX983056 LCS983056:LCT983056 LMO983056:LMP983056 LWK983056:LWL983056 MGG983056:MGH983056 MQC983056:MQD983056 MZY983056:MZZ983056 NJU983056:NJV983056 NTQ983056:NTR983056 ODM983056:ODN983056 ONI983056:ONJ983056 OXE983056:OXF983056 PHA983056:PHB983056 PQW983056:PQX983056 QAS983056:QAT983056 QKO983056:QKP983056 QUK983056:QUL983056 REG983056:REH983056 ROC983056:ROD983056 RXY983056:RXZ983056 SHU983056:SHV983056 SRQ983056:SRR983056 TBM983056:TBN983056 TLI983056:TLJ983056 TVE983056:TVF983056 UFA983056:UFB983056 UOW983056:UOX983056 UYS983056:UYT983056 VIO983056:VIP983056 VSK983056:VSL983056 WCG983056:WCH983056 WMC983056:WMD983056 WVY983056:WVZ983056">
      <formula1>0</formula1>
    </dataValidation>
    <dataValidation type="decimal" allowBlank="1" showInputMessage="1" showErrorMessage="1" errorTitle="Erro de valores" error="Digite um valor entre 0% e 100%" sqref="N21:N26 JJ21:JJ26 TF21:TF26 ADB21:ADB26 AMX21:AMX26 AWT21:AWT26 BGP21:BGP26 BQL21:BQL26 CAH21:CAH26 CKD21:CKD26 CTZ21:CTZ26 DDV21:DDV26 DNR21:DNR26 DXN21:DXN26 EHJ21:EHJ26 ERF21:ERF26 FBB21:FBB26 FKX21:FKX26 FUT21:FUT26 GEP21:GEP26 GOL21:GOL26 GYH21:GYH26 HID21:HID26 HRZ21:HRZ26 IBV21:IBV26 ILR21:ILR26 IVN21:IVN26 JFJ21:JFJ26 JPF21:JPF26 JZB21:JZB26 KIX21:KIX26 KST21:KST26 LCP21:LCP26 LML21:LML26 LWH21:LWH26 MGD21:MGD26 MPZ21:MPZ26 MZV21:MZV26 NJR21:NJR26 NTN21:NTN26 ODJ21:ODJ26 ONF21:ONF26 OXB21:OXB26 PGX21:PGX26 PQT21:PQT26 QAP21:QAP26 QKL21:QKL26 QUH21:QUH26 RED21:RED26 RNZ21:RNZ26 RXV21:RXV26 SHR21:SHR26 SRN21:SRN26 TBJ21:TBJ26 TLF21:TLF26 TVB21:TVB26 UEX21:UEX26 UOT21:UOT26 UYP21:UYP26 VIL21:VIL26 VSH21:VSH26 WCD21:WCD26 WLZ21:WLZ26 WVV21:WVV26 N65556:N65561 JJ65556:JJ65561 TF65556:TF65561 ADB65556:ADB65561 AMX65556:AMX65561 AWT65556:AWT65561 BGP65556:BGP65561 BQL65556:BQL65561 CAH65556:CAH65561 CKD65556:CKD65561 CTZ65556:CTZ65561 DDV65556:DDV65561 DNR65556:DNR65561 DXN65556:DXN65561 EHJ65556:EHJ65561 ERF65556:ERF65561 FBB65556:FBB65561 FKX65556:FKX65561 FUT65556:FUT65561 GEP65556:GEP65561 GOL65556:GOL65561 GYH65556:GYH65561 HID65556:HID65561 HRZ65556:HRZ65561 IBV65556:IBV65561 ILR65556:ILR65561 IVN65556:IVN65561 JFJ65556:JFJ65561 JPF65556:JPF65561 JZB65556:JZB65561 KIX65556:KIX65561 KST65556:KST65561 LCP65556:LCP65561 LML65556:LML65561 LWH65556:LWH65561 MGD65556:MGD65561 MPZ65556:MPZ65561 MZV65556:MZV65561 NJR65556:NJR65561 NTN65556:NTN65561 ODJ65556:ODJ65561 ONF65556:ONF65561 OXB65556:OXB65561 PGX65556:PGX65561 PQT65556:PQT65561 QAP65556:QAP65561 QKL65556:QKL65561 QUH65556:QUH65561 RED65556:RED65561 RNZ65556:RNZ65561 RXV65556:RXV65561 SHR65556:SHR65561 SRN65556:SRN65561 TBJ65556:TBJ65561 TLF65556:TLF65561 TVB65556:TVB65561 UEX65556:UEX65561 UOT65556:UOT65561 UYP65556:UYP65561 VIL65556:VIL65561 VSH65556:VSH65561 WCD65556:WCD65561 WLZ65556:WLZ65561 WVV65556:WVV65561 N131092:N131097 JJ131092:JJ131097 TF131092:TF131097 ADB131092:ADB131097 AMX131092:AMX131097 AWT131092:AWT131097 BGP131092:BGP131097 BQL131092:BQL131097 CAH131092:CAH131097 CKD131092:CKD131097 CTZ131092:CTZ131097 DDV131092:DDV131097 DNR131092:DNR131097 DXN131092:DXN131097 EHJ131092:EHJ131097 ERF131092:ERF131097 FBB131092:FBB131097 FKX131092:FKX131097 FUT131092:FUT131097 GEP131092:GEP131097 GOL131092:GOL131097 GYH131092:GYH131097 HID131092:HID131097 HRZ131092:HRZ131097 IBV131092:IBV131097 ILR131092:ILR131097 IVN131092:IVN131097 JFJ131092:JFJ131097 JPF131092:JPF131097 JZB131092:JZB131097 KIX131092:KIX131097 KST131092:KST131097 LCP131092:LCP131097 LML131092:LML131097 LWH131092:LWH131097 MGD131092:MGD131097 MPZ131092:MPZ131097 MZV131092:MZV131097 NJR131092:NJR131097 NTN131092:NTN131097 ODJ131092:ODJ131097 ONF131092:ONF131097 OXB131092:OXB131097 PGX131092:PGX131097 PQT131092:PQT131097 QAP131092:QAP131097 QKL131092:QKL131097 QUH131092:QUH131097 RED131092:RED131097 RNZ131092:RNZ131097 RXV131092:RXV131097 SHR131092:SHR131097 SRN131092:SRN131097 TBJ131092:TBJ131097 TLF131092:TLF131097 TVB131092:TVB131097 UEX131092:UEX131097 UOT131092:UOT131097 UYP131092:UYP131097 VIL131092:VIL131097 VSH131092:VSH131097 WCD131092:WCD131097 WLZ131092:WLZ131097 WVV131092:WVV131097 N196628:N196633 JJ196628:JJ196633 TF196628:TF196633 ADB196628:ADB196633 AMX196628:AMX196633 AWT196628:AWT196633 BGP196628:BGP196633 BQL196628:BQL196633 CAH196628:CAH196633 CKD196628:CKD196633 CTZ196628:CTZ196633 DDV196628:DDV196633 DNR196628:DNR196633 DXN196628:DXN196633 EHJ196628:EHJ196633 ERF196628:ERF196633 FBB196628:FBB196633 FKX196628:FKX196633 FUT196628:FUT196633 GEP196628:GEP196633 GOL196628:GOL196633 GYH196628:GYH196633 HID196628:HID196633 HRZ196628:HRZ196633 IBV196628:IBV196633 ILR196628:ILR196633 IVN196628:IVN196633 JFJ196628:JFJ196633 JPF196628:JPF196633 JZB196628:JZB196633 KIX196628:KIX196633 KST196628:KST196633 LCP196628:LCP196633 LML196628:LML196633 LWH196628:LWH196633 MGD196628:MGD196633 MPZ196628:MPZ196633 MZV196628:MZV196633 NJR196628:NJR196633 NTN196628:NTN196633 ODJ196628:ODJ196633 ONF196628:ONF196633 OXB196628:OXB196633 PGX196628:PGX196633 PQT196628:PQT196633 QAP196628:QAP196633 QKL196628:QKL196633 QUH196628:QUH196633 RED196628:RED196633 RNZ196628:RNZ196633 RXV196628:RXV196633 SHR196628:SHR196633 SRN196628:SRN196633 TBJ196628:TBJ196633 TLF196628:TLF196633 TVB196628:TVB196633 UEX196628:UEX196633 UOT196628:UOT196633 UYP196628:UYP196633 VIL196628:VIL196633 VSH196628:VSH196633 WCD196628:WCD196633 WLZ196628:WLZ196633 WVV196628:WVV196633 N262164:N262169 JJ262164:JJ262169 TF262164:TF262169 ADB262164:ADB262169 AMX262164:AMX262169 AWT262164:AWT262169 BGP262164:BGP262169 BQL262164:BQL262169 CAH262164:CAH262169 CKD262164:CKD262169 CTZ262164:CTZ262169 DDV262164:DDV262169 DNR262164:DNR262169 DXN262164:DXN262169 EHJ262164:EHJ262169 ERF262164:ERF262169 FBB262164:FBB262169 FKX262164:FKX262169 FUT262164:FUT262169 GEP262164:GEP262169 GOL262164:GOL262169 GYH262164:GYH262169 HID262164:HID262169 HRZ262164:HRZ262169 IBV262164:IBV262169 ILR262164:ILR262169 IVN262164:IVN262169 JFJ262164:JFJ262169 JPF262164:JPF262169 JZB262164:JZB262169 KIX262164:KIX262169 KST262164:KST262169 LCP262164:LCP262169 LML262164:LML262169 LWH262164:LWH262169 MGD262164:MGD262169 MPZ262164:MPZ262169 MZV262164:MZV262169 NJR262164:NJR262169 NTN262164:NTN262169 ODJ262164:ODJ262169 ONF262164:ONF262169 OXB262164:OXB262169 PGX262164:PGX262169 PQT262164:PQT262169 QAP262164:QAP262169 QKL262164:QKL262169 QUH262164:QUH262169 RED262164:RED262169 RNZ262164:RNZ262169 RXV262164:RXV262169 SHR262164:SHR262169 SRN262164:SRN262169 TBJ262164:TBJ262169 TLF262164:TLF262169 TVB262164:TVB262169 UEX262164:UEX262169 UOT262164:UOT262169 UYP262164:UYP262169 VIL262164:VIL262169 VSH262164:VSH262169 WCD262164:WCD262169 WLZ262164:WLZ262169 WVV262164:WVV262169 N327700:N327705 JJ327700:JJ327705 TF327700:TF327705 ADB327700:ADB327705 AMX327700:AMX327705 AWT327700:AWT327705 BGP327700:BGP327705 BQL327700:BQL327705 CAH327700:CAH327705 CKD327700:CKD327705 CTZ327700:CTZ327705 DDV327700:DDV327705 DNR327700:DNR327705 DXN327700:DXN327705 EHJ327700:EHJ327705 ERF327700:ERF327705 FBB327700:FBB327705 FKX327700:FKX327705 FUT327700:FUT327705 GEP327700:GEP327705 GOL327700:GOL327705 GYH327700:GYH327705 HID327700:HID327705 HRZ327700:HRZ327705 IBV327700:IBV327705 ILR327700:ILR327705 IVN327700:IVN327705 JFJ327700:JFJ327705 JPF327700:JPF327705 JZB327700:JZB327705 KIX327700:KIX327705 KST327700:KST327705 LCP327700:LCP327705 LML327700:LML327705 LWH327700:LWH327705 MGD327700:MGD327705 MPZ327700:MPZ327705 MZV327700:MZV327705 NJR327700:NJR327705 NTN327700:NTN327705 ODJ327700:ODJ327705 ONF327700:ONF327705 OXB327700:OXB327705 PGX327700:PGX327705 PQT327700:PQT327705 QAP327700:QAP327705 QKL327700:QKL327705 QUH327700:QUH327705 RED327700:RED327705 RNZ327700:RNZ327705 RXV327700:RXV327705 SHR327700:SHR327705 SRN327700:SRN327705 TBJ327700:TBJ327705 TLF327700:TLF327705 TVB327700:TVB327705 UEX327700:UEX327705 UOT327700:UOT327705 UYP327700:UYP327705 VIL327700:VIL327705 VSH327700:VSH327705 WCD327700:WCD327705 WLZ327700:WLZ327705 WVV327700:WVV327705 N393236:N393241 JJ393236:JJ393241 TF393236:TF393241 ADB393236:ADB393241 AMX393236:AMX393241 AWT393236:AWT393241 BGP393236:BGP393241 BQL393236:BQL393241 CAH393236:CAH393241 CKD393236:CKD393241 CTZ393236:CTZ393241 DDV393236:DDV393241 DNR393236:DNR393241 DXN393236:DXN393241 EHJ393236:EHJ393241 ERF393236:ERF393241 FBB393236:FBB393241 FKX393236:FKX393241 FUT393236:FUT393241 GEP393236:GEP393241 GOL393236:GOL393241 GYH393236:GYH393241 HID393236:HID393241 HRZ393236:HRZ393241 IBV393236:IBV393241 ILR393236:ILR393241 IVN393236:IVN393241 JFJ393236:JFJ393241 JPF393236:JPF393241 JZB393236:JZB393241 KIX393236:KIX393241 KST393236:KST393241 LCP393236:LCP393241 LML393236:LML393241 LWH393236:LWH393241 MGD393236:MGD393241 MPZ393236:MPZ393241 MZV393236:MZV393241 NJR393236:NJR393241 NTN393236:NTN393241 ODJ393236:ODJ393241 ONF393236:ONF393241 OXB393236:OXB393241 PGX393236:PGX393241 PQT393236:PQT393241 QAP393236:QAP393241 QKL393236:QKL393241 QUH393236:QUH393241 RED393236:RED393241 RNZ393236:RNZ393241 RXV393236:RXV393241 SHR393236:SHR393241 SRN393236:SRN393241 TBJ393236:TBJ393241 TLF393236:TLF393241 TVB393236:TVB393241 UEX393236:UEX393241 UOT393236:UOT393241 UYP393236:UYP393241 VIL393236:VIL393241 VSH393236:VSH393241 WCD393236:WCD393241 WLZ393236:WLZ393241 WVV393236:WVV393241 N458772:N458777 JJ458772:JJ458777 TF458772:TF458777 ADB458772:ADB458777 AMX458772:AMX458777 AWT458772:AWT458777 BGP458772:BGP458777 BQL458772:BQL458777 CAH458772:CAH458777 CKD458772:CKD458777 CTZ458772:CTZ458777 DDV458772:DDV458777 DNR458772:DNR458777 DXN458772:DXN458777 EHJ458772:EHJ458777 ERF458772:ERF458777 FBB458772:FBB458777 FKX458772:FKX458777 FUT458772:FUT458777 GEP458772:GEP458777 GOL458772:GOL458777 GYH458772:GYH458777 HID458772:HID458777 HRZ458772:HRZ458777 IBV458772:IBV458777 ILR458772:ILR458777 IVN458772:IVN458777 JFJ458772:JFJ458777 JPF458772:JPF458777 JZB458772:JZB458777 KIX458772:KIX458777 KST458772:KST458777 LCP458772:LCP458777 LML458772:LML458777 LWH458772:LWH458777 MGD458772:MGD458777 MPZ458772:MPZ458777 MZV458772:MZV458777 NJR458772:NJR458777 NTN458772:NTN458777 ODJ458772:ODJ458777 ONF458772:ONF458777 OXB458772:OXB458777 PGX458772:PGX458777 PQT458772:PQT458777 QAP458772:QAP458777 QKL458772:QKL458777 QUH458772:QUH458777 RED458772:RED458777 RNZ458772:RNZ458777 RXV458772:RXV458777 SHR458772:SHR458777 SRN458772:SRN458777 TBJ458772:TBJ458777 TLF458772:TLF458777 TVB458772:TVB458777 UEX458772:UEX458777 UOT458772:UOT458777 UYP458772:UYP458777 VIL458772:VIL458777 VSH458772:VSH458777 WCD458772:WCD458777 WLZ458772:WLZ458777 WVV458772:WVV458777 N524308:N524313 JJ524308:JJ524313 TF524308:TF524313 ADB524308:ADB524313 AMX524308:AMX524313 AWT524308:AWT524313 BGP524308:BGP524313 BQL524308:BQL524313 CAH524308:CAH524313 CKD524308:CKD524313 CTZ524308:CTZ524313 DDV524308:DDV524313 DNR524308:DNR524313 DXN524308:DXN524313 EHJ524308:EHJ524313 ERF524308:ERF524313 FBB524308:FBB524313 FKX524308:FKX524313 FUT524308:FUT524313 GEP524308:GEP524313 GOL524308:GOL524313 GYH524308:GYH524313 HID524308:HID524313 HRZ524308:HRZ524313 IBV524308:IBV524313 ILR524308:ILR524313 IVN524308:IVN524313 JFJ524308:JFJ524313 JPF524308:JPF524313 JZB524308:JZB524313 KIX524308:KIX524313 KST524308:KST524313 LCP524308:LCP524313 LML524308:LML524313 LWH524308:LWH524313 MGD524308:MGD524313 MPZ524308:MPZ524313 MZV524308:MZV524313 NJR524308:NJR524313 NTN524308:NTN524313 ODJ524308:ODJ524313 ONF524308:ONF524313 OXB524308:OXB524313 PGX524308:PGX524313 PQT524308:PQT524313 QAP524308:QAP524313 QKL524308:QKL524313 QUH524308:QUH524313 RED524308:RED524313 RNZ524308:RNZ524313 RXV524308:RXV524313 SHR524308:SHR524313 SRN524308:SRN524313 TBJ524308:TBJ524313 TLF524308:TLF524313 TVB524308:TVB524313 UEX524308:UEX524313 UOT524308:UOT524313 UYP524308:UYP524313 VIL524308:VIL524313 VSH524308:VSH524313 WCD524308:WCD524313 WLZ524308:WLZ524313 WVV524308:WVV524313 N589844:N589849 JJ589844:JJ589849 TF589844:TF589849 ADB589844:ADB589849 AMX589844:AMX589849 AWT589844:AWT589849 BGP589844:BGP589849 BQL589844:BQL589849 CAH589844:CAH589849 CKD589844:CKD589849 CTZ589844:CTZ589849 DDV589844:DDV589849 DNR589844:DNR589849 DXN589844:DXN589849 EHJ589844:EHJ589849 ERF589844:ERF589849 FBB589844:FBB589849 FKX589844:FKX589849 FUT589844:FUT589849 GEP589844:GEP589849 GOL589844:GOL589849 GYH589844:GYH589849 HID589844:HID589849 HRZ589844:HRZ589849 IBV589844:IBV589849 ILR589844:ILR589849 IVN589844:IVN589849 JFJ589844:JFJ589849 JPF589844:JPF589849 JZB589844:JZB589849 KIX589844:KIX589849 KST589844:KST589849 LCP589844:LCP589849 LML589844:LML589849 LWH589844:LWH589849 MGD589844:MGD589849 MPZ589844:MPZ589849 MZV589844:MZV589849 NJR589844:NJR589849 NTN589844:NTN589849 ODJ589844:ODJ589849 ONF589844:ONF589849 OXB589844:OXB589849 PGX589844:PGX589849 PQT589844:PQT589849 QAP589844:QAP589849 QKL589844:QKL589849 QUH589844:QUH589849 RED589844:RED589849 RNZ589844:RNZ589849 RXV589844:RXV589849 SHR589844:SHR589849 SRN589844:SRN589849 TBJ589844:TBJ589849 TLF589844:TLF589849 TVB589844:TVB589849 UEX589844:UEX589849 UOT589844:UOT589849 UYP589844:UYP589849 VIL589844:VIL589849 VSH589844:VSH589849 WCD589844:WCD589849 WLZ589844:WLZ589849 WVV589844:WVV589849 N655380:N655385 JJ655380:JJ655385 TF655380:TF655385 ADB655380:ADB655385 AMX655380:AMX655385 AWT655380:AWT655385 BGP655380:BGP655385 BQL655380:BQL655385 CAH655380:CAH655385 CKD655380:CKD655385 CTZ655380:CTZ655385 DDV655380:DDV655385 DNR655380:DNR655385 DXN655380:DXN655385 EHJ655380:EHJ655385 ERF655380:ERF655385 FBB655380:FBB655385 FKX655380:FKX655385 FUT655380:FUT655385 GEP655380:GEP655385 GOL655380:GOL655385 GYH655380:GYH655385 HID655380:HID655385 HRZ655380:HRZ655385 IBV655380:IBV655385 ILR655380:ILR655385 IVN655380:IVN655385 JFJ655380:JFJ655385 JPF655380:JPF655385 JZB655380:JZB655385 KIX655380:KIX655385 KST655380:KST655385 LCP655380:LCP655385 LML655380:LML655385 LWH655380:LWH655385 MGD655380:MGD655385 MPZ655380:MPZ655385 MZV655380:MZV655385 NJR655380:NJR655385 NTN655380:NTN655385 ODJ655380:ODJ655385 ONF655380:ONF655385 OXB655380:OXB655385 PGX655380:PGX655385 PQT655380:PQT655385 QAP655380:QAP655385 QKL655380:QKL655385 QUH655380:QUH655385 RED655380:RED655385 RNZ655380:RNZ655385 RXV655380:RXV655385 SHR655380:SHR655385 SRN655380:SRN655385 TBJ655380:TBJ655385 TLF655380:TLF655385 TVB655380:TVB655385 UEX655380:UEX655385 UOT655380:UOT655385 UYP655380:UYP655385 VIL655380:VIL655385 VSH655380:VSH655385 WCD655380:WCD655385 WLZ655380:WLZ655385 WVV655380:WVV655385 N720916:N720921 JJ720916:JJ720921 TF720916:TF720921 ADB720916:ADB720921 AMX720916:AMX720921 AWT720916:AWT720921 BGP720916:BGP720921 BQL720916:BQL720921 CAH720916:CAH720921 CKD720916:CKD720921 CTZ720916:CTZ720921 DDV720916:DDV720921 DNR720916:DNR720921 DXN720916:DXN720921 EHJ720916:EHJ720921 ERF720916:ERF720921 FBB720916:FBB720921 FKX720916:FKX720921 FUT720916:FUT720921 GEP720916:GEP720921 GOL720916:GOL720921 GYH720916:GYH720921 HID720916:HID720921 HRZ720916:HRZ720921 IBV720916:IBV720921 ILR720916:ILR720921 IVN720916:IVN720921 JFJ720916:JFJ720921 JPF720916:JPF720921 JZB720916:JZB720921 KIX720916:KIX720921 KST720916:KST720921 LCP720916:LCP720921 LML720916:LML720921 LWH720916:LWH720921 MGD720916:MGD720921 MPZ720916:MPZ720921 MZV720916:MZV720921 NJR720916:NJR720921 NTN720916:NTN720921 ODJ720916:ODJ720921 ONF720916:ONF720921 OXB720916:OXB720921 PGX720916:PGX720921 PQT720916:PQT720921 QAP720916:QAP720921 QKL720916:QKL720921 QUH720916:QUH720921 RED720916:RED720921 RNZ720916:RNZ720921 RXV720916:RXV720921 SHR720916:SHR720921 SRN720916:SRN720921 TBJ720916:TBJ720921 TLF720916:TLF720921 TVB720916:TVB720921 UEX720916:UEX720921 UOT720916:UOT720921 UYP720916:UYP720921 VIL720916:VIL720921 VSH720916:VSH720921 WCD720916:WCD720921 WLZ720916:WLZ720921 WVV720916:WVV720921 N786452:N786457 JJ786452:JJ786457 TF786452:TF786457 ADB786452:ADB786457 AMX786452:AMX786457 AWT786452:AWT786457 BGP786452:BGP786457 BQL786452:BQL786457 CAH786452:CAH786457 CKD786452:CKD786457 CTZ786452:CTZ786457 DDV786452:DDV786457 DNR786452:DNR786457 DXN786452:DXN786457 EHJ786452:EHJ786457 ERF786452:ERF786457 FBB786452:FBB786457 FKX786452:FKX786457 FUT786452:FUT786457 GEP786452:GEP786457 GOL786452:GOL786457 GYH786452:GYH786457 HID786452:HID786457 HRZ786452:HRZ786457 IBV786452:IBV786457 ILR786452:ILR786457 IVN786452:IVN786457 JFJ786452:JFJ786457 JPF786452:JPF786457 JZB786452:JZB786457 KIX786452:KIX786457 KST786452:KST786457 LCP786452:LCP786457 LML786452:LML786457 LWH786452:LWH786457 MGD786452:MGD786457 MPZ786452:MPZ786457 MZV786452:MZV786457 NJR786452:NJR786457 NTN786452:NTN786457 ODJ786452:ODJ786457 ONF786452:ONF786457 OXB786452:OXB786457 PGX786452:PGX786457 PQT786452:PQT786457 QAP786452:QAP786457 QKL786452:QKL786457 QUH786452:QUH786457 RED786452:RED786457 RNZ786452:RNZ786457 RXV786452:RXV786457 SHR786452:SHR786457 SRN786452:SRN786457 TBJ786452:TBJ786457 TLF786452:TLF786457 TVB786452:TVB786457 UEX786452:UEX786457 UOT786452:UOT786457 UYP786452:UYP786457 VIL786452:VIL786457 VSH786452:VSH786457 WCD786452:WCD786457 WLZ786452:WLZ786457 WVV786452:WVV786457 N851988:N851993 JJ851988:JJ851993 TF851988:TF851993 ADB851988:ADB851993 AMX851988:AMX851993 AWT851988:AWT851993 BGP851988:BGP851993 BQL851988:BQL851993 CAH851988:CAH851993 CKD851988:CKD851993 CTZ851988:CTZ851993 DDV851988:DDV851993 DNR851988:DNR851993 DXN851988:DXN851993 EHJ851988:EHJ851993 ERF851988:ERF851993 FBB851988:FBB851993 FKX851988:FKX851993 FUT851988:FUT851993 GEP851988:GEP851993 GOL851988:GOL851993 GYH851988:GYH851993 HID851988:HID851993 HRZ851988:HRZ851993 IBV851988:IBV851993 ILR851988:ILR851993 IVN851988:IVN851993 JFJ851988:JFJ851993 JPF851988:JPF851993 JZB851988:JZB851993 KIX851988:KIX851993 KST851988:KST851993 LCP851988:LCP851993 LML851988:LML851993 LWH851988:LWH851993 MGD851988:MGD851993 MPZ851988:MPZ851993 MZV851988:MZV851993 NJR851988:NJR851993 NTN851988:NTN851993 ODJ851988:ODJ851993 ONF851988:ONF851993 OXB851988:OXB851993 PGX851988:PGX851993 PQT851988:PQT851993 QAP851988:QAP851993 QKL851988:QKL851993 QUH851988:QUH851993 RED851988:RED851993 RNZ851988:RNZ851993 RXV851988:RXV851993 SHR851988:SHR851993 SRN851988:SRN851993 TBJ851988:TBJ851993 TLF851988:TLF851993 TVB851988:TVB851993 UEX851988:UEX851993 UOT851988:UOT851993 UYP851988:UYP851993 VIL851988:VIL851993 VSH851988:VSH851993 WCD851988:WCD851993 WLZ851988:WLZ851993 WVV851988:WVV851993 N917524:N917529 JJ917524:JJ917529 TF917524:TF917529 ADB917524:ADB917529 AMX917524:AMX917529 AWT917524:AWT917529 BGP917524:BGP917529 BQL917524:BQL917529 CAH917524:CAH917529 CKD917524:CKD917529 CTZ917524:CTZ917529 DDV917524:DDV917529 DNR917524:DNR917529 DXN917524:DXN917529 EHJ917524:EHJ917529 ERF917524:ERF917529 FBB917524:FBB917529 FKX917524:FKX917529 FUT917524:FUT917529 GEP917524:GEP917529 GOL917524:GOL917529 GYH917524:GYH917529 HID917524:HID917529 HRZ917524:HRZ917529 IBV917524:IBV917529 ILR917524:ILR917529 IVN917524:IVN917529 JFJ917524:JFJ917529 JPF917524:JPF917529 JZB917524:JZB917529 KIX917524:KIX917529 KST917524:KST917529 LCP917524:LCP917529 LML917524:LML917529 LWH917524:LWH917529 MGD917524:MGD917529 MPZ917524:MPZ917529 MZV917524:MZV917529 NJR917524:NJR917529 NTN917524:NTN917529 ODJ917524:ODJ917529 ONF917524:ONF917529 OXB917524:OXB917529 PGX917524:PGX917529 PQT917524:PQT917529 QAP917524:QAP917529 QKL917524:QKL917529 QUH917524:QUH917529 RED917524:RED917529 RNZ917524:RNZ917529 RXV917524:RXV917529 SHR917524:SHR917529 SRN917524:SRN917529 TBJ917524:TBJ917529 TLF917524:TLF917529 TVB917524:TVB917529 UEX917524:UEX917529 UOT917524:UOT917529 UYP917524:UYP917529 VIL917524:VIL917529 VSH917524:VSH917529 WCD917524:WCD917529 WLZ917524:WLZ917529 WVV917524:WVV917529 N983060:N983065 JJ983060:JJ983065 TF983060:TF983065 ADB983060:ADB983065 AMX983060:AMX983065 AWT983060:AWT983065 BGP983060:BGP983065 BQL983060:BQL983065 CAH983060:CAH983065 CKD983060:CKD983065 CTZ983060:CTZ983065 DDV983060:DDV983065 DNR983060:DNR983065 DXN983060:DXN983065 EHJ983060:EHJ983065 ERF983060:ERF983065 FBB983060:FBB983065 FKX983060:FKX983065 FUT983060:FUT983065 GEP983060:GEP983065 GOL983060:GOL983065 GYH983060:GYH983065 HID983060:HID983065 HRZ983060:HRZ983065 IBV983060:IBV983065 ILR983060:ILR983065 IVN983060:IVN983065 JFJ983060:JFJ983065 JPF983060:JPF983065 JZB983060:JZB983065 KIX983060:KIX983065 KST983060:KST983065 LCP983060:LCP983065 LML983060:LML983065 LWH983060:LWH983065 MGD983060:MGD983065 MPZ983060:MPZ983065 MZV983060:MZV983065 NJR983060:NJR983065 NTN983060:NTN983065 ODJ983060:ODJ983065 ONF983060:ONF983065 OXB983060:OXB983065 PGX983060:PGX983065 PQT983060:PQT983065 QAP983060:QAP983065 QKL983060:QKL983065 QUH983060:QUH983065 RED983060:RED983065 RNZ983060:RNZ983065 RXV983060:RXV983065 SHR983060:SHR983065 SRN983060:SRN983065 TBJ983060:TBJ983065 TLF983060:TLF983065 TVB983060:TVB983065 UEX983060:UEX983065 UOT983060:UOT983065 UYP983060:UYP983065 VIL983060:VIL983065 VSH983060:VSH983065 WCD983060:WCD983065 WLZ983060:WLZ983065 WVV983060:WVV983065">
      <formula1>0</formula1>
      <formula2>1</formula2>
    </dataValidation>
  </dataValidations>
  <pageMargins left="0.511811024" right="0.511811024" top="0.78740157499999996" bottom="0.78740157499999996" header="0.31496062000000002" footer="0.31496062000000002"/>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zoomScale="90" zoomScaleNormal="80" zoomScaleSheetLayoutView="90" workbookViewId="0">
      <selection activeCell="M16" sqref="M16:N16"/>
    </sheetView>
  </sheetViews>
  <sheetFormatPr defaultRowHeight="15" x14ac:dyDescent="0.25"/>
  <cols>
    <col min="1" max="1" width="8.7109375" style="256" customWidth="1"/>
    <col min="2" max="2" width="10.140625" style="255" customWidth="1"/>
    <col min="3" max="3" width="6.85546875" style="255" customWidth="1"/>
    <col min="4" max="4" width="6.5703125" style="255" customWidth="1"/>
    <col min="5" max="5" width="5.28515625" style="255" customWidth="1"/>
    <col min="6" max="6" width="6.7109375" style="255" customWidth="1"/>
    <col min="7" max="7" width="16.7109375" style="255" customWidth="1"/>
    <col min="8" max="8" width="6" style="255" customWidth="1"/>
    <col min="9" max="10" width="8.28515625" style="255" customWidth="1"/>
    <col min="11" max="11" width="7.85546875" style="255" customWidth="1"/>
    <col min="12" max="12" width="9.7109375" style="255" customWidth="1"/>
    <col min="13" max="13" width="9.5703125" style="255" customWidth="1"/>
    <col min="14" max="14" width="9" style="255" customWidth="1"/>
    <col min="15" max="15" width="16.85546875" style="255" customWidth="1"/>
    <col min="16" max="16" width="14.7109375" style="255" customWidth="1"/>
    <col min="17" max="17" width="17.85546875" style="255" customWidth="1"/>
    <col min="18" max="16384" width="9.140625" style="255"/>
  </cols>
  <sheetData>
    <row r="1" spans="1:18" s="244" customFormat="1" ht="135.75" customHeight="1" x14ac:dyDescent="0.25">
      <c r="A1" s="360" t="s">
        <v>140</v>
      </c>
      <c r="B1" s="361"/>
      <c r="C1" s="361"/>
      <c r="D1" s="361"/>
      <c r="E1" s="361"/>
      <c r="F1" s="361"/>
      <c r="G1" s="361"/>
      <c r="H1" s="361"/>
      <c r="I1" s="361"/>
      <c r="J1" s="361"/>
      <c r="K1" s="361"/>
      <c r="L1" s="361"/>
      <c r="M1" s="361"/>
      <c r="N1" s="361"/>
      <c r="O1" s="361"/>
      <c r="P1" s="361"/>
      <c r="Q1" s="362"/>
    </row>
    <row r="2" spans="1:18" ht="15" customHeight="1" x14ac:dyDescent="0.25">
      <c r="A2" s="363"/>
      <c r="B2" s="364"/>
      <c r="C2" s="364"/>
      <c r="D2" s="364"/>
      <c r="E2" s="364"/>
      <c r="F2" s="364"/>
      <c r="G2" s="364"/>
      <c r="H2" s="364"/>
      <c r="I2" s="364"/>
      <c r="J2" s="364"/>
      <c r="K2" s="364"/>
      <c r="L2" s="364"/>
      <c r="M2" s="364"/>
      <c r="N2" s="364"/>
      <c r="O2" s="364"/>
      <c r="P2" s="364"/>
      <c r="Q2" s="365"/>
    </row>
    <row r="3" spans="1:18" ht="15" customHeight="1" x14ac:dyDescent="0.25">
      <c r="A3" s="366">
        <f ca="1">TODAY()</f>
        <v>45568</v>
      </c>
      <c r="B3" s="364"/>
      <c r="C3" s="364"/>
      <c r="D3" s="364"/>
      <c r="E3" s="364"/>
      <c r="F3" s="364"/>
      <c r="G3" s="364"/>
      <c r="H3" s="364"/>
      <c r="I3" s="364"/>
      <c r="J3" s="364"/>
      <c r="K3" s="364"/>
      <c r="L3" s="364"/>
      <c r="M3" s="364"/>
      <c r="N3" s="364"/>
      <c r="O3" s="364"/>
      <c r="P3" s="364"/>
      <c r="Q3" s="365"/>
    </row>
    <row r="4" spans="1:18" x14ac:dyDescent="0.25">
      <c r="A4" s="334"/>
      <c r="B4" s="335"/>
      <c r="C4" s="335"/>
      <c r="D4" s="335"/>
      <c r="E4" s="335"/>
      <c r="F4" s="335"/>
      <c r="G4" s="335"/>
      <c r="H4" s="335"/>
      <c r="I4" s="335"/>
      <c r="J4" s="335"/>
      <c r="K4" s="335"/>
      <c r="L4" s="335"/>
      <c r="M4" s="335"/>
      <c r="N4" s="335"/>
      <c r="O4" s="335"/>
      <c r="P4" s="335"/>
      <c r="Q4" s="336"/>
    </row>
    <row r="5" spans="1:18" x14ac:dyDescent="0.25">
      <c r="A5" s="334"/>
      <c r="B5" s="335"/>
      <c r="C5" s="335"/>
      <c r="D5" s="335"/>
      <c r="E5" s="335"/>
      <c r="F5" s="335"/>
      <c r="G5" s="335"/>
      <c r="H5" s="335"/>
      <c r="I5" s="335"/>
      <c r="J5" s="335"/>
      <c r="K5" s="335"/>
      <c r="L5" s="335"/>
      <c r="M5" s="335"/>
      <c r="N5" s="335"/>
      <c r="O5" s="335"/>
      <c r="P5" s="335"/>
      <c r="Q5" s="336"/>
    </row>
    <row r="6" spans="1:18" x14ac:dyDescent="0.25">
      <c r="B6" s="281"/>
      <c r="C6" s="282"/>
      <c r="D6" s="281"/>
      <c r="E6" s="281"/>
      <c r="F6" s="281"/>
      <c r="G6" s="281"/>
      <c r="H6" s="281"/>
      <c r="I6" s="280"/>
    </row>
    <row r="7" spans="1:18" x14ac:dyDescent="0.25">
      <c r="B7" s="281"/>
      <c r="C7" s="282"/>
      <c r="D7" s="281"/>
      <c r="I7" s="280"/>
    </row>
    <row r="8" spans="1:18" x14ac:dyDescent="0.25">
      <c r="A8" s="354" t="s">
        <v>171</v>
      </c>
      <c r="B8" s="354"/>
      <c r="C8" s="354"/>
      <c r="D8" s="354"/>
      <c r="E8" s="354"/>
      <c r="F8" s="354"/>
      <c r="G8" s="355"/>
      <c r="H8" s="283"/>
      <c r="I8" s="283"/>
      <c r="J8" s="283"/>
      <c r="K8" s="283"/>
      <c r="L8" s="283"/>
      <c r="M8" s="283"/>
      <c r="N8" s="287" t="s">
        <v>170</v>
      </c>
      <c r="O8" s="278">
        <f>SUM('[1]BDI - Benefícios e Despesas Ind'!N30)</f>
        <v>0.3024</v>
      </c>
      <c r="P8" s="279"/>
      <c r="Q8" s="278"/>
    </row>
    <row r="9" spans="1:18" ht="15.75" customHeight="1" x14ac:dyDescent="0.25">
      <c r="A9" s="367" t="s">
        <v>182</v>
      </c>
      <c r="B9" s="368"/>
      <c r="C9" s="368"/>
      <c r="D9" s="368"/>
      <c r="E9" s="368"/>
      <c r="F9" s="368"/>
      <c r="G9" s="368"/>
      <c r="H9" s="368"/>
      <c r="I9" s="368"/>
      <c r="J9" s="368"/>
      <c r="K9" s="368"/>
      <c r="L9" s="368"/>
      <c r="M9" s="368"/>
      <c r="N9" s="356" t="s">
        <v>183</v>
      </c>
      <c r="O9" s="356"/>
      <c r="P9" s="356"/>
      <c r="Q9" s="357"/>
    </row>
    <row r="10" spans="1:18" ht="15" customHeight="1" x14ac:dyDescent="0.25">
      <c r="A10" s="369"/>
      <c r="B10" s="370"/>
      <c r="C10" s="370"/>
      <c r="D10" s="370"/>
      <c r="E10" s="370"/>
      <c r="F10" s="370"/>
      <c r="G10" s="370"/>
      <c r="H10" s="370"/>
      <c r="I10" s="370"/>
      <c r="J10" s="370"/>
      <c r="K10" s="370"/>
      <c r="L10" s="370"/>
      <c r="M10" s="370"/>
      <c r="N10" s="358"/>
      <c r="O10" s="358"/>
      <c r="P10" s="358"/>
      <c r="Q10" s="359"/>
    </row>
    <row r="11" spans="1:18" ht="15" customHeight="1" x14ac:dyDescent="0.25">
      <c r="A11" s="369"/>
      <c r="B11" s="370"/>
      <c r="C11" s="370"/>
      <c r="D11" s="370"/>
      <c r="E11" s="370"/>
      <c r="F11" s="370"/>
      <c r="G11" s="370"/>
      <c r="H11" s="370"/>
      <c r="I11" s="370"/>
      <c r="J11" s="370"/>
      <c r="K11" s="370"/>
      <c r="L11" s="370"/>
      <c r="M11" s="370"/>
      <c r="N11" s="358"/>
      <c r="O11" s="358"/>
      <c r="P11" s="358"/>
      <c r="Q11" s="359"/>
    </row>
    <row r="12" spans="1:18" x14ac:dyDescent="0.25">
      <c r="A12" s="258"/>
      <c r="B12" s="276"/>
      <c r="C12" s="277"/>
      <c r="D12" s="276"/>
      <c r="E12" s="275"/>
      <c r="F12" s="275"/>
      <c r="G12" s="275"/>
      <c r="H12" s="274"/>
      <c r="I12" s="273"/>
      <c r="J12" s="257"/>
      <c r="K12" s="257"/>
      <c r="L12" s="257"/>
      <c r="M12" s="257"/>
      <c r="N12" s="272"/>
      <c r="O12" s="272"/>
      <c r="P12" s="272"/>
      <c r="Q12" s="272"/>
    </row>
    <row r="13" spans="1:18" ht="15.75" x14ac:dyDescent="0.25">
      <c r="A13" s="342" t="s">
        <v>169</v>
      </c>
      <c r="B13" s="343"/>
      <c r="C13" s="343"/>
      <c r="D13" s="343"/>
      <c r="E13" s="343"/>
      <c r="F13" s="343"/>
      <c r="G13" s="343"/>
      <c r="H13" s="343"/>
      <c r="I13" s="343"/>
      <c r="J13" s="343"/>
      <c r="K13" s="343"/>
      <c r="L13" s="343"/>
      <c r="M13" s="343"/>
      <c r="N13" s="343"/>
      <c r="O13" s="343"/>
      <c r="P13" s="343"/>
      <c r="Q13" s="344"/>
    </row>
    <row r="14" spans="1:18" ht="15.75" thickBot="1" x14ac:dyDescent="0.3"/>
    <row r="15" spans="1:18" ht="30" x14ac:dyDescent="0.25">
      <c r="A15" s="271" t="s">
        <v>37</v>
      </c>
      <c r="B15" s="371" t="s">
        <v>32</v>
      </c>
      <c r="C15" s="371"/>
      <c r="D15" s="371"/>
      <c r="E15" s="371"/>
      <c r="F15" s="371"/>
      <c r="G15" s="371"/>
      <c r="H15" s="371"/>
      <c r="I15" s="371"/>
      <c r="J15" s="371"/>
      <c r="K15" s="371"/>
      <c r="L15" s="270" t="s">
        <v>168</v>
      </c>
      <c r="M15" s="371" t="s">
        <v>167</v>
      </c>
      <c r="N15" s="371"/>
      <c r="O15" s="269" t="s">
        <v>166</v>
      </c>
      <c r="P15" s="269" t="s">
        <v>165</v>
      </c>
      <c r="Q15" s="268" t="s">
        <v>164</v>
      </c>
      <c r="R15" s="259"/>
    </row>
    <row r="16" spans="1:18" ht="40.5" customHeight="1" x14ac:dyDescent="0.25">
      <c r="A16" s="267" t="s">
        <v>163</v>
      </c>
      <c r="B16" s="372" t="s">
        <v>180</v>
      </c>
      <c r="C16" s="372"/>
      <c r="D16" s="372"/>
      <c r="E16" s="372"/>
      <c r="F16" s="372"/>
      <c r="G16" s="372"/>
      <c r="H16" s="372"/>
      <c r="I16" s="372"/>
      <c r="J16" s="372"/>
      <c r="K16" s="372"/>
      <c r="L16" s="266" t="s">
        <v>162</v>
      </c>
      <c r="M16" s="341">
        <v>496.75</v>
      </c>
      <c r="N16" s="341"/>
      <c r="O16" s="265">
        <f>TRUNC(M16*0.03,2)</f>
        <v>14.9</v>
      </c>
      <c r="P16" s="264">
        <f>TRUNC(O16*2.5548,2)</f>
        <v>38.06</v>
      </c>
      <c r="Q16" s="263">
        <v>12</v>
      </c>
      <c r="R16" s="259"/>
    </row>
    <row r="17" spans="1:18" ht="15.75" thickBot="1" x14ac:dyDescent="0.3">
      <c r="A17" s="337" t="s">
        <v>161</v>
      </c>
      <c r="B17" s="338"/>
      <c r="C17" s="338"/>
      <c r="D17" s="338"/>
      <c r="E17" s="338"/>
      <c r="F17" s="338"/>
      <c r="G17" s="338"/>
      <c r="H17" s="338"/>
      <c r="I17" s="338"/>
      <c r="J17" s="338"/>
      <c r="K17" s="338"/>
      <c r="L17" s="338"/>
      <c r="M17" s="339">
        <f>SUM(M16:N16)</f>
        <v>496.75</v>
      </c>
      <c r="N17" s="340"/>
      <c r="O17" s="262">
        <f>SUM(O16:O16)</f>
        <v>14.9</v>
      </c>
      <c r="P17" s="261">
        <f>SUM(P16:P16)</f>
        <v>38.06</v>
      </c>
      <c r="Q17" s="260">
        <f>SUM(Q16:Q16)</f>
        <v>12</v>
      </c>
      <c r="R17" s="259"/>
    </row>
    <row r="18" spans="1:18" x14ac:dyDescent="0.25">
      <c r="A18" s="258"/>
      <c r="B18" s="257"/>
      <c r="C18" s="257"/>
      <c r="D18" s="257"/>
      <c r="E18" s="257"/>
      <c r="F18" s="257"/>
      <c r="G18" s="257"/>
      <c r="H18" s="257"/>
      <c r="I18" s="257"/>
      <c r="J18" s="257"/>
      <c r="K18" s="257"/>
      <c r="L18" s="257"/>
      <c r="M18" s="257"/>
      <c r="N18" s="257"/>
      <c r="O18" s="257"/>
      <c r="P18" s="257"/>
      <c r="Q18" s="257"/>
    </row>
    <row r="20" spans="1:18" ht="15" customHeight="1" x14ac:dyDescent="0.25">
      <c r="A20" s="345" t="s">
        <v>160</v>
      </c>
      <c r="B20" s="346"/>
      <c r="C20" s="346"/>
      <c r="D20" s="346"/>
      <c r="E20" s="346"/>
      <c r="F20" s="346"/>
      <c r="G20" s="346"/>
      <c r="H20" s="346"/>
      <c r="I20" s="346"/>
      <c r="J20" s="346"/>
      <c r="K20" s="346"/>
      <c r="L20" s="346"/>
      <c r="M20" s="346"/>
      <c r="N20" s="346"/>
      <c r="O20" s="346"/>
      <c r="P20" s="346"/>
      <c r="Q20" s="347"/>
    </row>
    <row r="21" spans="1:18" x14ac:dyDescent="0.25">
      <c r="A21" s="348"/>
      <c r="B21" s="349"/>
      <c r="C21" s="349"/>
      <c r="D21" s="349"/>
      <c r="E21" s="349"/>
      <c r="F21" s="349"/>
      <c r="G21" s="349"/>
      <c r="H21" s="349"/>
      <c r="I21" s="349"/>
      <c r="J21" s="349"/>
      <c r="K21" s="349"/>
      <c r="L21" s="349"/>
      <c r="M21" s="349"/>
      <c r="N21" s="349"/>
      <c r="O21" s="349"/>
      <c r="P21" s="349"/>
      <c r="Q21" s="350"/>
    </row>
    <row r="22" spans="1:18" x14ac:dyDescent="0.25">
      <c r="A22" s="351"/>
      <c r="B22" s="352"/>
      <c r="C22" s="352"/>
      <c r="D22" s="352"/>
      <c r="E22" s="352"/>
      <c r="F22" s="352"/>
      <c r="G22" s="352"/>
      <c r="H22" s="352"/>
      <c r="I22" s="352"/>
      <c r="J22" s="352"/>
      <c r="K22" s="352"/>
      <c r="L22" s="352"/>
      <c r="M22" s="352"/>
      <c r="N22" s="352"/>
      <c r="O22" s="352"/>
      <c r="P22" s="352"/>
      <c r="Q22" s="353"/>
    </row>
    <row r="29" spans="1:18" x14ac:dyDescent="0.25">
      <c r="A29" s="334" t="s">
        <v>159</v>
      </c>
      <c r="B29" s="335"/>
      <c r="C29" s="335"/>
      <c r="D29" s="335"/>
      <c r="E29" s="335"/>
      <c r="F29" s="335"/>
      <c r="G29" s="335"/>
      <c r="H29" s="335"/>
      <c r="I29" s="335"/>
      <c r="J29" s="335"/>
      <c r="K29" s="335"/>
      <c r="L29" s="335"/>
      <c r="M29" s="335"/>
      <c r="N29" s="335"/>
      <c r="O29" s="335"/>
      <c r="P29" s="335"/>
      <c r="Q29" s="336"/>
    </row>
    <row r="30" spans="1:18" x14ac:dyDescent="0.25">
      <c r="A30" s="334" t="s">
        <v>158</v>
      </c>
      <c r="B30" s="335"/>
      <c r="C30" s="335"/>
      <c r="D30" s="335"/>
      <c r="E30" s="335"/>
      <c r="F30" s="335"/>
      <c r="G30" s="335"/>
      <c r="H30" s="335"/>
      <c r="I30" s="335"/>
      <c r="J30" s="335"/>
      <c r="K30" s="335"/>
      <c r="L30" s="335"/>
      <c r="M30" s="335"/>
      <c r="N30" s="335"/>
      <c r="O30" s="335"/>
      <c r="P30" s="335"/>
      <c r="Q30" s="336"/>
    </row>
    <row r="31" spans="1:18" x14ac:dyDescent="0.25">
      <c r="A31" s="334" t="s">
        <v>139</v>
      </c>
      <c r="B31" s="335"/>
      <c r="C31" s="335"/>
      <c r="D31" s="335"/>
      <c r="E31" s="335"/>
      <c r="F31" s="335"/>
      <c r="G31" s="335"/>
      <c r="H31" s="335"/>
      <c r="I31" s="335"/>
      <c r="J31" s="335"/>
      <c r="K31" s="335"/>
      <c r="L31" s="335"/>
      <c r="M31" s="335"/>
      <c r="N31" s="335"/>
      <c r="O31" s="335"/>
      <c r="P31" s="335"/>
      <c r="Q31" s="336"/>
    </row>
    <row r="32" spans="1:18" x14ac:dyDescent="0.25">
      <c r="A32" s="334" t="s">
        <v>138</v>
      </c>
      <c r="B32" s="335"/>
      <c r="C32" s="335"/>
      <c r="D32" s="335"/>
      <c r="E32" s="335"/>
      <c r="F32" s="335"/>
      <c r="G32" s="335"/>
      <c r="H32" s="335"/>
      <c r="I32" s="335"/>
      <c r="J32" s="335"/>
      <c r="K32" s="335"/>
      <c r="L32" s="335"/>
      <c r="M32" s="335"/>
      <c r="N32" s="335"/>
      <c r="O32" s="335"/>
      <c r="P32" s="335"/>
      <c r="Q32" s="336"/>
    </row>
    <row r="33" spans="1:17" x14ac:dyDescent="0.25">
      <c r="A33" s="334" t="s">
        <v>137</v>
      </c>
      <c r="B33" s="335"/>
      <c r="C33" s="335"/>
      <c r="D33" s="335"/>
      <c r="E33" s="335"/>
      <c r="F33" s="335"/>
      <c r="G33" s="335"/>
      <c r="H33" s="335"/>
      <c r="I33" s="335"/>
      <c r="J33" s="335"/>
      <c r="K33" s="335"/>
      <c r="L33" s="335"/>
      <c r="M33" s="335"/>
      <c r="N33" s="335"/>
      <c r="O33" s="335"/>
      <c r="P33" s="335"/>
      <c r="Q33" s="336"/>
    </row>
    <row r="34" spans="1:17" x14ac:dyDescent="0.25">
      <c r="A34" s="334"/>
      <c r="B34" s="335"/>
      <c r="C34" s="335"/>
      <c r="D34" s="335"/>
      <c r="E34" s="335"/>
      <c r="F34" s="335"/>
      <c r="G34" s="335"/>
      <c r="H34" s="335"/>
      <c r="I34" s="335"/>
      <c r="J34" s="335"/>
      <c r="K34" s="335"/>
      <c r="L34" s="335"/>
      <c r="M34" s="335"/>
      <c r="N34" s="335"/>
      <c r="O34" s="335"/>
      <c r="P34" s="335"/>
      <c r="Q34" s="336"/>
    </row>
    <row r="35" spans="1:17" x14ac:dyDescent="0.25">
      <c r="A35" s="334"/>
      <c r="B35" s="335"/>
      <c r="C35" s="335"/>
      <c r="D35" s="335"/>
      <c r="E35" s="335"/>
      <c r="F35" s="335"/>
      <c r="G35" s="335"/>
      <c r="H35" s="335"/>
      <c r="I35" s="335"/>
      <c r="J35" s="335"/>
      <c r="K35" s="335"/>
      <c r="L35" s="335"/>
      <c r="M35" s="335"/>
      <c r="N35" s="335"/>
      <c r="O35" s="335"/>
      <c r="P35" s="335"/>
      <c r="Q35" s="336"/>
    </row>
    <row r="36" spans="1:17" x14ac:dyDescent="0.25">
      <c r="A36" s="334"/>
      <c r="B36" s="335"/>
      <c r="C36" s="335"/>
      <c r="D36" s="335"/>
      <c r="E36" s="335"/>
      <c r="F36" s="335"/>
      <c r="G36" s="335"/>
      <c r="H36" s="335"/>
      <c r="I36" s="335"/>
      <c r="J36" s="335"/>
      <c r="K36" s="335"/>
      <c r="L36" s="335"/>
      <c r="M36" s="335"/>
      <c r="N36" s="335"/>
      <c r="O36" s="335"/>
      <c r="P36" s="335"/>
      <c r="Q36" s="336"/>
    </row>
  </sheetData>
  <mergeCells count="24">
    <mergeCell ref="A36:Q36"/>
    <mergeCell ref="A8:G8"/>
    <mergeCell ref="N9:Q11"/>
    <mergeCell ref="A1:Q1"/>
    <mergeCell ref="A2:Q2"/>
    <mergeCell ref="A3:Q3"/>
    <mergeCell ref="A4:Q4"/>
    <mergeCell ref="A5:Q5"/>
    <mergeCell ref="A9:M11"/>
    <mergeCell ref="A32:Q32"/>
    <mergeCell ref="A33:Q33"/>
    <mergeCell ref="A34:Q34"/>
    <mergeCell ref="A35:Q35"/>
    <mergeCell ref="M15:N15"/>
    <mergeCell ref="B15:K15"/>
    <mergeCell ref="B16:K16"/>
    <mergeCell ref="A31:Q31"/>
    <mergeCell ref="A17:L17"/>
    <mergeCell ref="M17:N17"/>
    <mergeCell ref="M16:N16"/>
    <mergeCell ref="A13:Q13"/>
    <mergeCell ref="A20:Q22"/>
    <mergeCell ref="A29:Q29"/>
    <mergeCell ref="A30:Q30"/>
  </mergeCells>
  <pageMargins left="0.511811024" right="0.511811024" top="0.78740157499999996" bottom="0.78740157499999996" header="0.31496062000000002" footer="0.31496062000000002"/>
  <pageSetup paperSize="9" scale="8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L90"/>
  <sheetViews>
    <sheetView view="pageBreakPreview" zoomScaleNormal="100" zoomScaleSheetLayoutView="100" workbookViewId="0">
      <pane ySplit="18" topLeftCell="A19" activePane="bottomLeft" state="frozenSplit"/>
      <selection activeCell="B1" sqref="B1"/>
      <selection pane="bottomLeft" activeCell="E11" sqref="E11:E12"/>
    </sheetView>
  </sheetViews>
  <sheetFormatPr defaultColWidth="9.140625" defaultRowHeight="12" x14ac:dyDescent="0.25"/>
  <cols>
    <col min="1" max="1" width="7.5703125" style="7" customWidth="1"/>
    <col min="2" max="2" width="23.42578125" style="7" bestFit="1" customWidth="1"/>
    <col min="3" max="3" width="74.85546875" style="27" customWidth="1"/>
    <col min="4" max="4" width="12.42578125" style="7" customWidth="1"/>
    <col min="5" max="5" width="14.85546875" style="39" customWidth="1"/>
    <col min="6" max="6" width="14.140625" style="8" customWidth="1"/>
    <col min="7" max="7" width="15.5703125" style="8" customWidth="1"/>
    <col min="8" max="10" width="9.140625" style="7"/>
    <col min="11" max="12" width="9.42578125" style="7" bestFit="1" customWidth="1"/>
    <col min="13" max="16384" width="9.140625" style="7"/>
  </cols>
  <sheetData>
    <row r="1" spans="1:11" ht="12" customHeight="1" x14ac:dyDescent="0.25">
      <c r="B1" s="201"/>
      <c r="C1" s="379" t="s">
        <v>76</v>
      </c>
      <c r="D1" s="12"/>
      <c r="E1" s="38"/>
      <c r="F1" s="13"/>
      <c r="G1" s="13"/>
      <c r="H1" s="14"/>
      <c r="I1" s="14"/>
      <c r="J1" s="14"/>
      <c r="K1" s="14"/>
    </row>
    <row r="2" spans="1:11" x14ac:dyDescent="0.25">
      <c r="B2" s="202"/>
      <c r="C2" s="380"/>
      <c r="D2" s="377" t="s">
        <v>59</v>
      </c>
      <c r="E2" s="377"/>
      <c r="F2" s="377"/>
      <c r="G2" s="377"/>
      <c r="H2" s="15"/>
      <c r="I2" s="15"/>
      <c r="J2" s="15"/>
      <c r="K2" s="15"/>
    </row>
    <row r="3" spans="1:11" x14ac:dyDescent="0.25">
      <c r="B3" s="202"/>
      <c r="C3" s="380"/>
      <c r="D3" s="377"/>
      <c r="E3" s="377"/>
      <c r="F3" s="377"/>
      <c r="G3" s="377"/>
      <c r="H3" s="15"/>
      <c r="I3" s="15"/>
      <c r="J3" s="15"/>
      <c r="K3" s="15"/>
    </row>
    <row r="4" spans="1:11" ht="37.5" customHeight="1" x14ac:dyDescent="0.25">
      <c r="B4" s="202"/>
      <c r="C4" s="380"/>
      <c r="D4" s="378" t="s">
        <v>60</v>
      </c>
      <c r="E4" s="378"/>
      <c r="F4" s="378"/>
      <c r="G4" s="378"/>
    </row>
    <row r="5" spans="1:11" x14ac:dyDescent="0.25">
      <c r="B5" s="199"/>
      <c r="C5" s="200"/>
    </row>
    <row r="6" spans="1:11" x14ac:dyDescent="0.25">
      <c r="B6" s="15"/>
      <c r="C6" s="26"/>
    </row>
    <row r="7" spans="1:11" x14ac:dyDescent="0.25">
      <c r="B7" s="16"/>
    </row>
    <row r="8" spans="1:11" x14ac:dyDescent="0.25">
      <c r="A8" s="17"/>
      <c r="B8" s="21" t="s">
        <v>5</v>
      </c>
      <c r="C8" s="374" t="s">
        <v>6</v>
      </c>
      <c r="D8" s="374"/>
      <c r="E8" s="134" t="s">
        <v>7</v>
      </c>
      <c r="F8" s="375" t="s">
        <v>8</v>
      </c>
      <c r="G8" s="375"/>
      <c r="H8" s="18"/>
    </row>
    <row r="9" spans="1:11" ht="34.5" customHeight="1" x14ac:dyDescent="0.25">
      <c r="A9" s="17"/>
      <c r="B9" s="25" t="s">
        <v>78</v>
      </c>
      <c r="C9" s="373" t="s">
        <v>184</v>
      </c>
      <c r="D9" s="373"/>
      <c r="E9" s="113">
        <f ca="1">TODAY()</f>
        <v>45568</v>
      </c>
      <c r="F9" s="376" t="s">
        <v>17</v>
      </c>
      <c r="G9" s="376"/>
      <c r="H9" s="18"/>
    </row>
    <row r="10" spans="1:11" ht="6.75" customHeight="1" x14ac:dyDescent="0.25">
      <c r="B10" s="22"/>
      <c r="C10" s="23"/>
      <c r="D10" s="23"/>
      <c r="E10" s="40"/>
      <c r="F10" s="19"/>
      <c r="G10" s="24"/>
    </row>
    <row r="11" spans="1:11" x14ac:dyDescent="0.25">
      <c r="A11" s="17"/>
      <c r="B11" s="21" t="s">
        <v>10</v>
      </c>
      <c r="C11" s="374" t="s">
        <v>9</v>
      </c>
      <c r="D11" s="374"/>
      <c r="E11" s="111"/>
      <c r="F11" s="20" t="s">
        <v>55</v>
      </c>
      <c r="G11" s="20" t="s">
        <v>56</v>
      </c>
      <c r="H11" s="18"/>
    </row>
    <row r="12" spans="1:11" ht="22.5" customHeight="1" x14ac:dyDescent="0.25">
      <c r="A12" s="17"/>
      <c r="B12" s="25" t="s">
        <v>183</v>
      </c>
      <c r="C12" s="373" t="s">
        <v>189</v>
      </c>
      <c r="D12" s="373"/>
      <c r="E12" s="112"/>
      <c r="F12" s="55">
        <v>3.6499999999999998E-2</v>
      </c>
      <c r="G12" s="55">
        <v>0.17</v>
      </c>
      <c r="H12" s="18"/>
    </row>
    <row r="13" spans="1:11" ht="12" customHeight="1" x14ac:dyDescent="0.25">
      <c r="B13" s="23"/>
      <c r="C13" s="23"/>
      <c r="D13" s="23"/>
      <c r="E13" s="40"/>
      <c r="F13" s="19"/>
      <c r="G13" s="24"/>
    </row>
    <row r="14" spans="1:11" x14ac:dyDescent="0.25">
      <c r="A14" s="17"/>
      <c r="B14" s="21" t="s">
        <v>18</v>
      </c>
      <c r="C14" s="374" t="s">
        <v>179</v>
      </c>
      <c r="D14" s="374"/>
      <c r="E14" s="111" t="s">
        <v>19</v>
      </c>
      <c r="F14" s="20" t="s">
        <v>20</v>
      </c>
      <c r="G14" s="20" t="s">
        <v>21</v>
      </c>
      <c r="H14" s="18"/>
    </row>
    <row r="15" spans="1:11" ht="27" customHeight="1" x14ac:dyDescent="0.25">
      <c r="A15" s="17"/>
      <c r="B15" s="25" t="s">
        <v>79</v>
      </c>
      <c r="C15" s="373" t="s">
        <v>178</v>
      </c>
      <c r="D15" s="373"/>
      <c r="E15" s="55">
        <f>[2]BDI!$N$32</f>
        <v>0.3024</v>
      </c>
      <c r="F15" s="55">
        <v>0</v>
      </c>
      <c r="G15" s="55">
        <v>0</v>
      </c>
      <c r="H15" s="18"/>
    </row>
    <row r="16" spans="1:11" x14ac:dyDescent="0.25">
      <c r="A16" s="17"/>
      <c r="B16" s="9"/>
      <c r="C16" s="94"/>
      <c r="D16" s="9"/>
      <c r="E16" s="41"/>
      <c r="F16" s="10"/>
      <c r="G16" s="11"/>
      <c r="H16" s="18"/>
    </row>
    <row r="17" spans="1:11" x14ac:dyDescent="0.25">
      <c r="A17" s="86"/>
      <c r="B17" s="44"/>
      <c r="C17" s="95"/>
      <c r="D17" s="44"/>
      <c r="E17" s="45"/>
      <c r="F17" s="46"/>
      <c r="G17" s="87"/>
      <c r="H17" s="18"/>
    </row>
    <row r="18" spans="1:11" x14ac:dyDescent="0.25">
      <c r="A18" s="28" t="s">
        <v>23</v>
      </c>
      <c r="B18" s="29" t="s">
        <v>11</v>
      </c>
      <c r="C18" s="96" t="s">
        <v>12</v>
      </c>
      <c r="D18" s="29" t="s">
        <v>13</v>
      </c>
      <c r="E18" s="42" t="s">
        <v>14</v>
      </c>
      <c r="F18" s="30" t="s">
        <v>15</v>
      </c>
      <c r="G18" s="30" t="s">
        <v>16</v>
      </c>
    </row>
    <row r="19" spans="1:11" x14ac:dyDescent="0.25">
      <c r="A19" s="44"/>
      <c r="B19" s="44"/>
      <c r="C19" s="95"/>
      <c r="D19" s="44"/>
      <c r="E19" s="45"/>
      <c r="F19" s="46"/>
      <c r="G19" s="46"/>
    </row>
    <row r="20" spans="1:11" s="101" customFormat="1" x14ac:dyDescent="0.25">
      <c r="A20" s="47" t="s">
        <v>2</v>
      </c>
      <c r="B20" s="50">
        <v>99814</v>
      </c>
      <c r="C20" s="97" t="s">
        <v>142</v>
      </c>
      <c r="D20" s="49" t="s">
        <v>1</v>
      </c>
      <c r="E20" s="43"/>
      <c r="F20" s="31"/>
      <c r="G20" s="48">
        <v>1.72</v>
      </c>
      <c r="H20" s="18" t="s">
        <v>146</v>
      </c>
    </row>
    <row r="21" spans="1:11" s="101" customFormat="1" x14ac:dyDescent="0.25">
      <c r="A21" s="35" t="s">
        <v>2</v>
      </c>
      <c r="B21" s="32">
        <v>88316</v>
      </c>
      <c r="C21" s="98" t="s">
        <v>26</v>
      </c>
      <c r="D21" s="33" t="s">
        <v>24</v>
      </c>
      <c r="E21" s="252">
        <v>8.8999999999999996E-2</v>
      </c>
      <c r="F21" s="148">
        <v>19.03</v>
      </c>
      <c r="G21" s="141">
        <v>1.69</v>
      </c>
      <c r="H21" s="18" t="s">
        <v>146</v>
      </c>
    </row>
    <row r="22" spans="1:11" s="101" customFormat="1" ht="24" x14ac:dyDescent="0.25">
      <c r="A22" s="36" t="s">
        <v>2</v>
      </c>
      <c r="B22" s="37">
        <v>99833</v>
      </c>
      <c r="C22" s="99" t="s">
        <v>141</v>
      </c>
      <c r="D22" s="34" t="s">
        <v>27</v>
      </c>
      <c r="E22" s="253">
        <v>1.4999999999999999E-2</v>
      </c>
      <c r="F22" s="144">
        <v>2.34</v>
      </c>
      <c r="G22" s="142">
        <v>0.06</v>
      </c>
      <c r="H22" s="18" t="s">
        <v>146</v>
      </c>
    </row>
    <row r="23" spans="1:11" s="198" customFormat="1" x14ac:dyDescent="0.25">
      <c r="A23" s="89"/>
      <c r="B23" s="245"/>
      <c r="C23" s="246"/>
      <c r="D23" s="247"/>
      <c r="E23" s="250"/>
      <c r="F23" s="249"/>
      <c r="G23" s="249"/>
      <c r="H23" s="18"/>
    </row>
    <row r="24" spans="1:11" x14ac:dyDescent="0.25">
      <c r="A24" s="47" t="s">
        <v>143</v>
      </c>
      <c r="B24" s="50" t="s">
        <v>0</v>
      </c>
      <c r="C24" s="97" t="s">
        <v>157</v>
      </c>
      <c r="D24" s="49" t="s">
        <v>1</v>
      </c>
      <c r="E24" s="43"/>
      <c r="F24" s="31"/>
      <c r="G24" s="48">
        <f>TRUNC(SUM(G25:G26),2)</f>
        <v>8.74</v>
      </c>
      <c r="H24" s="18"/>
    </row>
    <row r="25" spans="1:11" ht="24" x14ac:dyDescent="0.25">
      <c r="A25" s="106" t="s">
        <v>186</v>
      </c>
      <c r="B25" s="107" t="s">
        <v>187</v>
      </c>
      <c r="C25" s="108" t="s">
        <v>188</v>
      </c>
      <c r="D25" s="109" t="s">
        <v>25</v>
      </c>
      <c r="E25" s="146">
        <v>1.2</v>
      </c>
      <c r="F25" s="149">
        <f>ROUNDUP(4.66299*(1/(1-($F$12+$G$12))),2)</f>
        <v>5.88</v>
      </c>
      <c r="G25" s="143">
        <f t="shared" ref="G25:G26" si="0">F25*E25</f>
        <v>7.056</v>
      </c>
      <c r="H25" s="18" t="s">
        <v>146</v>
      </c>
    </row>
    <row r="26" spans="1:11" x14ac:dyDescent="0.25">
      <c r="A26" s="36" t="s">
        <v>2</v>
      </c>
      <c r="B26" s="37">
        <v>88316</v>
      </c>
      <c r="C26" s="99" t="s">
        <v>26</v>
      </c>
      <c r="D26" s="34" t="s">
        <v>24</v>
      </c>
      <c r="E26" s="253">
        <v>8.8999999999999996E-2</v>
      </c>
      <c r="F26" s="144">
        <v>19.03</v>
      </c>
      <c r="G26" s="142">
        <f t="shared" si="0"/>
        <v>1.69367</v>
      </c>
      <c r="H26" s="18" t="s">
        <v>146</v>
      </c>
      <c r="K26" s="7">
        <f>10/1-(0.17+0.0365)</f>
        <v>9.7934999999999999</v>
      </c>
    </row>
    <row r="27" spans="1:11" s="198" customFormat="1" x14ac:dyDescent="0.25">
      <c r="A27" s="89"/>
      <c r="B27" s="245"/>
      <c r="C27" s="246"/>
      <c r="D27" s="247"/>
      <c r="E27" s="248"/>
      <c r="F27" s="249"/>
      <c r="G27" s="249"/>
      <c r="H27" s="18"/>
    </row>
    <row r="28" spans="1:11" s="198" customFormat="1" ht="24" x14ac:dyDescent="0.25">
      <c r="A28" s="47" t="s">
        <v>2</v>
      </c>
      <c r="B28" s="50">
        <v>1518</v>
      </c>
      <c r="C28" s="97" t="s">
        <v>61</v>
      </c>
      <c r="D28" s="49" t="s">
        <v>185</v>
      </c>
      <c r="E28" s="43"/>
      <c r="F28" s="31"/>
      <c r="G28" s="48">
        <f>TRUNC(SUM(G29:G29),2)</f>
        <v>1545.65</v>
      </c>
      <c r="H28" s="18" t="s">
        <v>146</v>
      </c>
    </row>
    <row r="29" spans="1:11" s="198" customFormat="1" ht="24" x14ac:dyDescent="0.25">
      <c r="A29" s="36" t="s">
        <v>2</v>
      </c>
      <c r="B29" s="37">
        <v>1518</v>
      </c>
      <c r="C29" s="99" t="s">
        <v>61</v>
      </c>
      <c r="D29" s="34" t="s">
        <v>185</v>
      </c>
      <c r="E29" s="253">
        <v>2.5548000000000002</v>
      </c>
      <c r="F29" s="144">
        <v>605</v>
      </c>
      <c r="G29" s="142">
        <v>1545.65</v>
      </c>
      <c r="H29" s="18" t="s">
        <v>146</v>
      </c>
    </row>
    <row r="30" spans="1:11" s="198" customFormat="1" x14ac:dyDescent="0.25">
      <c r="A30" s="89"/>
      <c r="B30" s="245"/>
      <c r="C30" s="246"/>
      <c r="D30" s="247"/>
      <c r="E30" s="250"/>
      <c r="F30" s="249"/>
      <c r="G30" s="249"/>
      <c r="H30" s="18"/>
    </row>
    <row r="31" spans="1:11" x14ac:dyDescent="0.25">
      <c r="A31" s="44"/>
      <c r="B31" s="44"/>
      <c r="C31" s="95"/>
      <c r="D31" s="44"/>
      <c r="E31" s="45"/>
      <c r="F31" s="46"/>
      <c r="G31" s="46"/>
    </row>
    <row r="32" spans="1:11" s="133" customFormat="1" ht="24" x14ac:dyDescent="0.25">
      <c r="A32" s="47" t="s">
        <v>143</v>
      </c>
      <c r="B32" s="50" t="s">
        <v>53</v>
      </c>
      <c r="C32" s="97" t="s">
        <v>144</v>
      </c>
      <c r="D32" s="49" t="s">
        <v>62</v>
      </c>
      <c r="E32" s="43"/>
      <c r="F32" s="31"/>
      <c r="G32" s="48">
        <f>TRUNC(SUM(G33:G40),2)</f>
        <v>71.92</v>
      </c>
      <c r="H32" s="18" t="s">
        <v>146</v>
      </c>
    </row>
    <row r="33" spans="1:12" s="133" customFormat="1" ht="36" x14ac:dyDescent="0.25">
      <c r="A33" s="35" t="s">
        <v>2</v>
      </c>
      <c r="B33" s="32">
        <v>5684</v>
      </c>
      <c r="C33" s="98" t="s">
        <v>147</v>
      </c>
      <c r="D33" s="33" t="s">
        <v>27</v>
      </c>
      <c r="E33" s="251">
        <v>3.0000000000000001E-3</v>
      </c>
      <c r="F33" s="148">
        <v>159.75</v>
      </c>
      <c r="G33" s="141">
        <v>0.47</v>
      </c>
      <c r="H33" s="18" t="s">
        <v>146</v>
      </c>
    </row>
    <row r="34" spans="1:12" s="133" customFormat="1" ht="36" x14ac:dyDescent="0.25">
      <c r="A34" s="35" t="s">
        <v>2</v>
      </c>
      <c r="B34" s="32">
        <v>5685</v>
      </c>
      <c r="C34" s="98" t="s">
        <v>148</v>
      </c>
      <c r="D34" s="33" t="s">
        <v>152</v>
      </c>
      <c r="E34" s="147">
        <v>0.22159999999999999</v>
      </c>
      <c r="F34" s="148">
        <v>61.39</v>
      </c>
      <c r="G34" s="141">
        <v>13.92</v>
      </c>
      <c r="H34" s="18" t="s">
        <v>146</v>
      </c>
    </row>
    <row r="35" spans="1:12" s="132" customFormat="1" ht="24" x14ac:dyDescent="0.25">
      <c r="A35" s="139" t="s">
        <v>2</v>
      </c>
      <c r="B35" s="32">
        <v>5835</v>
      </c>
      <c r="C35" s="98" t="s">
        <v>149</v>
      </c>
      <c r="D35" s="33" t="s">
        <v>27</v>
      </c>
      <c r="E35" s="145">
        <v>4.6399999999999997E-2</v>
      </c>
      <c r="F35" s="148">
        <v>359.8</v>
      </c>
      <c r="G35" s="141">
        <v>17.989999999999998</v>
      </c>
      <c r="H35" s="140" t="s">
        <v>146</v>
      </c>
    </row>
    <row r="36" spans="1:12" s="133" customFormat="1" ht="24" x14ac:dyDescent="0.25">
      <c r="A36" s="35" t="s">
        <v>2</v>
      </c>
      <c r="B36" s="32">
        <v>5837</v>
      </c>
      <c r="C36" s="98" t="s">
        <v>150</v>
      </c>
      <c r="D36" s="33" t="s">
        <v>152</v>
      </c>
      <c r="E36" s="147">
        <v>9.4899999999999998E-2</v>
      </c>
      <c r="F36" s="148">
        <v>137.6</v>
      </c>
      <c r="G36" s="141">
        <v>12.38</v>
      </c>
      <c r="H36" s="18" t="s">
        <v>146</v>
      </c>
      <c r="K36" s="133">
        <f>10/1-(0.17+0.0365)</f>
        <v>9.7934999999999999</v>
      </c>
    </row>
    <row r="37" spans="1:12" s="133" customFormat="1" ht="24" x14ac:dyDescent="0.25">
      <c r="A37" s="35" t="s">
        <v>2</v>
      </c>
      <c r="B37" s="32">
        <v>96463</v>
      </c>
      <c r="C37" s="98" t="s">
        <v>153</v>
      </c>
      <c r="D37" s="33" t="s">
        <v>27</v>
      </c>
      <c r="E37" s="251">
        <v>3.0000000000000001E-3</v>
      </c>
      <c r="F37" s="148">
        <v>219.59</v>
      </c>
      <c r="G37" s="141">
        <v>0.65</v>
      </c>
      <c r="H37" s="18" t="s">
        <v>146</v>
      </c>
    </row>
    <row r="38" spans="1:12" s="133" customFormat="1" ht="24" x14ac:dyDescent="0.25">
      <c r="A38" s="35" t="s">
        <v>2</v>
      </c>
      <c r="B38" s="32">
        <v>96464</v>
      </c>
      <c r="C38" s="98" t="s">
        <v>154</v>
      </c>
      <c r="D38" s="33" t="s">
        <v>152</v>
      </c>
      <c r="E38" s="147">
        <v>2.3E-2</v>
      </c>
      <c r="F38" s="148">
        <v>90.09</v>
      </c>
      <c r="G38" s="141">
        <v>1.8</v>
      </c>
      <c r="H38" s="18" t="s">
        <v>146</v>
      </c>
      <c r="K38" s="110">
        <v>0.17</v>
      </c>
      <c r="L38" s="110">
        <v>3.6499999999999998E-2</v>
      </c>
    </row>
    <row r="39" spans="1:12" s="133" customFormat="1" x14ac:dyDescent="0.25">
      <c r="A39" s="35" t="s">
        <v>2</v>
      </c>
      <c r="B39" s="32">
        <v>88314</v>
      </c>
      <c r="C39" s="98" t="s">
        <v>151</v>
      </c>
      <c r="D39" s="33" t="s">
        <v>24</v>
      </c>
      <c r="E39" s="147">
        <v>1.1301000000000001</v>
      </c>
      <c r="F39" s="148">
        <v>20.38</v>
      </c>
      <c r="G39" s="141">
        <v>23.02</v>
      </c>
      <c r="H39" s="18" t="s">
        <v>146</v>
      </c>
      <c r="K39" s="110"/>
      <c r="L39" s="110"/>
    </row>
    <row r="40" spans="1:12" s="133" customFormat="1" x14ac:dyDescent="0.25">
      <c r="A40" s="36" t="s">
        <v>2</v>
      </c>
      <c r="B40" s="37">
        <v>88316</v>
      </c>
      <c r="C40" s="99" t="s">
        <v>26</v>
      </c>
      <c r="D40" s="33" t="s">
        <v>24</v>
      </c>
      <c r="E40" s="252">
        <v>8.8999999999999996E-2</v>
      </c>
      <c r="F40" s="148">
        <v>19.03</v>
      </c>
      <c r="G40" s="141">
        <v>1.69</v>
      </c>
      <c r="H40" s="18" t="s">
        <v>146</v>
      </c>
      <c r="K40" s="110"/>
      <c r="L40" s="110"/>
    </row>
    <row r="41" spans="1:12" x14ac:dyDescent="0.25">
      <c r="A41" s="92"/>
      <c r="B41" s="92"/>
      <c r="C41" s="23"/>
      <c r="D41" s="92"/>
      <c r="E41" s="93"/>
      <c r="F41" s="19"/>
      <c r="G41" s="19"/>
    </row>
    <row r="42" spans="1:12" s="133" customFormat="1" ht="24" x14ac:dyDescent="0.25">
      <c r="A42" s="47" t="s">
        <v>2</v>
      </c>
      <c r="B42" s="50">
        <v>93588</v>
      </c>
      <c r="C42" s="97" t="s">
        <v>145</v>
      </c>
      <c r="D42" s="49" t="s">
        <v>3</v>
      </c>
      <c r="E42" s="43"/>
      <c r="F42" s="31"/>
      <c r="G42" s="48">
        <f>TRUNC(SUM(G43:G44),2)</f>
        <v>8.9</v>
      </c>
      <c r="H42" s="18" t="s">
        <v>146</v>
      </c>
    </row>
    <row r="43" spans="1:12" s="133" customFormat="1" ht="36" x14ac:dyDescent="0.25">
      <c r="A43" s="35" t="s">
        <v>2</v>
      </c>
      <c r="B43" s="32">
        <v>91386</v>
      </c>
      <c r="C43" s="98" t="s">
        <v>155</v>
      </c>
      <c r="D43" s="33" t="s">
        <v>27</v>
      </c>
      <c r="E43" s="147">
        <v>3.1099999999999999E-2</v>
      </c>
      <c r="F43" s="148">
        <v>258.97000000000003</v>
      </c>
      <c r="G43" s="141">
        <v>7.76</v>
      </c>
      <c r="H43" s="18" t="s">
        <v>146</v>
      </c>
    </row>
    <row r="44" spans="1:12" s="133" customFormat="1" ht="36" x14ac:dyDescent="0.25">
      <c r="A44" s="36" t="s">
        <v>2</v>
      </c>
      <c r="B44" s="37">
        <v>91387</v>
      </c>
      <c r="C44" s="99" t="s">
        <v>156</v>
      </c>
      <c r="D44" s="34" t="s">
        <v>152</v>
      </c>
      <c r="E44" s="254">
        <v>1.6500000000000001E-2</v>
      </c>
      <c r="F44" s="144">
        <v>67.08</v>
      </c>
      <c r="G44" s="141">
        <v>1.1399999999999999</v>
      </c>
      <c r="H44" s="18" t="s">
        <v>146</v>
      </c>
    </row>
    <row r="45" spans="1:12" x14ac:dyDescent="0.25">
      <c r="A45" s="92"/>
      <c r="B45" s="92"/>
      <c r="C45" s="23"/>
      <c r="D45" s="92"/>
      <c r="E45" s="93"/>
      <c r="F45" s="19"/>
      <c r="G45" s="19"/>
    </row>
    <row r="90" spans="3:3" x14ac:dyDescent="0.25">
      <c r="C90" s="27" t="e">
        <f>Referência!#REF!</f>
        <v>#REF!</v>
      </c>
    </row>
  </sheetData>
  <mergeCells count="11">
    <mergeCell ref="D2:G3"/>
    <mergeCell ref="D4:G4"/>
    <mergeCell ref="C1:C4"/>
    <mergeCell ref="C12:D12"/>
    <mergeCell ref="C14:D14"/>
    <mergeCell ref="C15:D15"/>
    <mergeCell ref="C8:D8"/>
    <mergeCell ref="F8:G8"/>
    <mergeCell ref="C9:D9"/>
    <mergeCell ref="F9:G9"/>
    <mergeCell ref="C11:D11"/>
  </mergeCells>
  <pageMargins left="0.51181102362204722" right="0.51181102362204722" top="0.78740157480314965" bottom="0.78740157480314965" header="0.31496062992125984" footer="0.31496062992125984"/>
  <pageSetup paperSize="9" scale="84" fitToHeight="0" orientation="landscape" horizontalDpi="1200" verticalDpi="1200" r:id="rId1"/>
  <headerFooter>
    <oddFooter>Página &amp;P de &amp;N</oddFooter>
  </headerFooter>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V40"/>
  <sheetViews>
    <sheetView zoomScale="85" zoomScaleNormal="85" zoomScaleSheetLayoutView="55" workbookViewId="0">
      <pane xSplit="7" ySplit="17" topLeftCell="H18" activePane="bottomRight" state="frozenSplit"/>
      <selection pane="topRight" activeCell="E1" sqref="E1"/>
      <selection pane="bottomLeft" activeCell="A27" sqref="A27"/>
      <selection pane="bottomRight" activeCell="F11" sqref="F11:F12"/>
    </sheetView>
  </sheetViews>
  <sheetFormatPr defaultColWidth="9.140625" defaultRowHeight="15" x14ac:dyDescent="0.25"/>
  <cols>
    <col min="1" max="1" width="9.140625" style="1" customWidth="1"/>
    <col min="2" max="2" width="12.28515625" style="57" customWidth="1"/>
    <col min="3" max="3" width="17.5703125" style="1" customWidth="1"/>
    <col min="4" max="4" width="101.85546875" style="123" customWidth="1"/>
    <col min="5" max="5" width="11.85546875" style="1" customWidth="1"/>
    <col min="6" max="7" width="16.28515625" style="1" customWidth="1"/>
    <col min="8" max="8" width="15.5703125" style="2" customWidth="1"/>
    <col min="9" max="9" width="13.140625" style="1" customWidth="1"/>
    <col min="10" max="10" width="19.140625" style="2" customWidth="1"/>
    <col min="11" max="11" width="10" style="69" customWidth="1"/>
    <col min="12" max="12" width="12.42578125" style="3" customWidth="1"/>
    <col min="13" max="13" width="14.28515625" style="6" customWidth="1"/>
    <col min="14" max="14" width="11.7109375" style="69" customWidth="1"/>
    <col min="15" max="16" width="10.85546875" style="3" customWidth="1"/>
    <col min="17" max="22" width="9.140625" style="3"/>
    <col min="23" max="16384" width="9.140625" style="1"/>
  </cols>
  <sheetData>
    <row r="1" spans="1:14" s="7" customFormat="1" ht="12" x14ac:dyDescent="0.25">
      <c r="B1" s="27"/>
      <c r="C1" s="201"/>
      <c r="D1" s="379" t="s">
        <v>181</v>
      </c>
      <c r="E1" s="12"/>
      <c r="F1" s="38"/>
      <c r="G1" s="38"/>
      <c r="H1" s="13"/>
      <c r="I1" s="13"/>
      <c r="J1" s="14"/>
      <c r="K1" s="14"/>
      <c r="L1" s="14"/>
      <c r="M1" s="71"/>
      <c r="N1" s="67"/>
    </row>
    <row r="2" spans="1:14" s="7" customFormat="1" ht="12" x14ac:dyDescent="0.25">
      <c r="B2" s="27"/>
      <c r="C2" s="202"/>
      <c r="D2" s="380"/>
      <c r="E2" s="377" t="s">
        <v>28</v>
      </c>
      <c r="F2" s="377"/>
      <c r="G2" s="377"/>
      <c r="H2" s="377"/>
      <c r="I2" s="377"/>
      <c r="J2" s="15"/>
      <c r="K2" s="15"/>
      <c r="L2" s="15"/>
      <c r="M2" s="72"/>
      <c r="N2" s="68"/>
    </row>
    <row r="3" spans="1:14" s="7" customFormat="1" ht="12" x14ac:dyDescent="0.25">
      <c r="B3" s="27"/>
      <c r="C3" s="202"/>
      <c r="D3" s="380"/>
      <c r="E3" s="377"/>
      <c r="F3" s="377"/>
      <c r="G3" s="377"/>
      <c r="H3" s="377"/>
      <c r="I3" s="377"/>
      <c r="J3" s="15"/>
      <c r="K3" s="15"/>
      <c r="L3" s="15"/>
      <c r="M3" s="72"/>
      <c r="N3" s="68"/>
    </row>
    <row r="4" spans="1:14" s="7" customFormat="1" ht="26.25" customHeight="1" x14ac:dyDescent="0.25">
      <c r="B4" s="27"/>
      <c r="C4" s="202"/>
      <c r="D4" s="380"/>
      <c r="E4" s="378" t="s">
        <v>29</v>
      </c>
      <c r="F4" s="378"/>
      <c r="G4" s="378"/>
      <c r="H4" s="378"/>
      <c r="I4" s="378"/>
      <c r="M4" s="8"/>
      <c r="N4" s="18"/>
    </row>
    <row r="5" spans="1:14" s="7" customFormat="1" ht="12" x14ac:dyDescent="0.25">
      <c r="B5" s="27"/>
      <c r="C5" s="199"/>
      <c r="D5" s="381"/>
      <c r="E5" s="102"/>
      <c r="F5" s="39"/>
      <c r="G5" s="39"/>
      <c r="H5" s="8"/>
      <c r="I5" s="8"/>
      <c r="M5" s="8"/>
      <c r="N5" s="18"/>
    </row>
    <row r="6" spans="1:14" s="7" customFormat="1" ht="12" x14ac:dyDescent="0.25">
      <c r="B6" s="27"/>
      <c r="C6" s="15"/>
      <c r="D6" s="115"/>
      <c r="E6" s="102"/>
      <c r="F6" s="39"/>
      <c r="G6" s="39"/>
      <c r="H6" s="8"/>
      <c r="I6" s="8"/>
      <c r="M6" s="8"/>
      <c r="N6" s="18"/>
    </row>
    <row r="7" spans="1:14" s="7" customFormat="1" ht="12" x14ac:dyDescent="0.25">
      <c r="B7" s="27"/>
      <c r="C7" s="16"/>
      <c r="D7" s="116"/>
      <c r="E7" s="102"/>
      <c r="F7" s="39"/>
      <c r="G7" s="39"/>
      <c r="H7" s="8"/>
      <c r="I7" s="8"/>
      <c r="M7" s="8"/>
      <c r="N7" s="18"/>
    </row>
    <row r="8" spans="1:14" s="7" customFormat="1" ht="15" customHeight="1" x14ac:dyDescent="0.25">
      <c r="A8" s="17"/>
      <c r="B8" s="382" t="s">
        <v>5</v>
      </c>
      <c r="C8" s="383"/>
      <c r="D8" s="374" t="s">
        <v>6</v>
      </c>
      <c r="E8" s="374"/>
      <c r="F8" s="111" t="s">
        <v>7</v>
      </c>
      <c r="G8" s="386" t="s">
        <v>8</v>
      </c>
      <c r="H8" s="390"/>
      <c r="I8" s="387"/>
      <c r="J8" s="18"/>
      <c r="M8" s="8"/>
      <c r="N8" s="18"/>
    </row>
    <row r="9" spans="1:14" s="7" customFormat="1" ht="27.75" customHeight="1" x14ac:dyDescent="0.25">
      <c r="A9" s="17"/>
      <c r="B9" s="384" t="str">
        <f>Referência!B9</f>
        <v>SERVIÇO MUNICIPAL DE ÁGUA E ESGOTO DE COSTA RICA/MS</v>
      </c>
      <c r="C9" s="385"/>
      <c r="D9" s="373" t="str">
        <f>Referência!C9</f>
        <v>FORNECIMENTO E APLICAÇÃO DE CBUQ EM PÁTIO DE MATÉRIAIS DO SAAE</v>
      </c>
      <c r="E9" s="373"/>
      <c r="F9" s="113">
        <f ca="1">Referência!E9</f>
        <v>45568</v>
      </c>
      <c r="G9" s="391" t="s">
        <v>17</v>
      </c>
      <c r="H9" s="392"/>
      <c r="I9" s="393"/>
      <c r="J9" s="18"/>
      <c r="M9" s="8"/>
      <c r="N9" s="18"/>
    </row>
    <row r="10" spans="1:14" s="7" customFormat="1" ht="6.75" customHeight="1" x14ac:dyDescent="0.25">
      <c r="B10" s="23"/>
      <c r="C10" s="22"/>
      <c r="D10" s="117"/>
      <c r="E10" s="92"/>
      <c r="F10" s="93"/>
      <c r="G10" s="40"/>
      <c r="H10" s="24"/>
      <c r="I10" s="24"/>
      <c r="M10" s="8"/>
      <c r="N10" s="18"/>
    </row>
    <row r="11" spans="1:14" s="7" customFormat="1" ht="15" customHeight="1" x14ac:dyDescent="0.25">
      <c r="A11" s="17"/>
      <c r="B11" s="382" t="s">
        <v>10</v>
      </c>
      <c r="C11" s="383"/>
      <c r="D11" s="374" t="s">
        <v>9</v>
      </c>
      <c r="E11" s="374"/>
      <c r="F11" s="111"/>
      <c r="G11" s="111" t="str">
        <f>Referência!F11</f>
        <v>PIS + COFINS</v>
      </c>
      <c r="H11" s="386" t="str">
        <f>Referência!G11</f>
        <v>ICMS - MS</v>
      </c>
      <c r="I11" s="387"/>
      <c r="J11" s="18"/>
      <c r="M11" s="8"/>
      <c r="N11" s="18"/>
    </row>
    <row r="12" spans="1:14" s="7" customFormat="1" ht="21.6" customHeight="1" x14ac:dyDescent="0.25">
      <c r="A12" s="17"/>
      <c r="B12" s="384" t="str">
        <f>Referência!B12</f>
        <v>SINAPI MS 06-2024 DESONERADO</v>
      </c>
      <c r="C12" s="385"/>
      <c r="D12" s="373" t="str">
        <f>Referência!C12</f>
        <v>RUA CAMBORIU ESQUINA COM POÇOS DE CALDA, LT. 2-A, QD. 02, ÁREA INSTITUCIONAL, LOTEAMENTO BARBOSA, COSTA RICA/MS</v>
      </c>
      <c r="E12" s="373"/>
      <c r="F12" s="112"/>
      <c r="G12" s="55">
        <f>Referência!F12</f>
        <v>3.6499999999999998E-2</v>
      </c>
      <c r="H12" s="388">
        <f>Referência!G12</f>
        <v>0.17</v>
      </c>
      <c r="I12" s="389"/>
      <c r="J12" s="18"/>
      <c r="M12" s="8"/>
      <c r="N12" s="18"/>
    </row>
    <row r="13" spans="1:14" s="7" customFormat="1" ht="12" customHeight="1" x14ac:dyDescent="0.25">
      <c r="B13" s="23"/>
      <c r="C13" s="23"/>
      <c r="D13" s="117"/>
      <c r="E13" s="92"/>
      <c r="F13" s="40"/>
      <c r="G13" s="40"/>
      <c r="H13" s="24"/>
      <c r="I13" s="24"/>
      <c r="M13" s="8"/>
      <c r="N13" s="18"/>
    </row>
    <row r="14" spans="1:14" s="7" customFormat="1" ht="15" customHeight="1" x14ac:dyDescent="0.25">
      <c r="A14" s="17"/>
      <c r="B14" s="382" t="s">
        <v>18</v>
      </c>
      <c r="C14" s="383"/>
      <c r="D14" s="382" t="s">
        <v>177</v>
      </c>
      <c r="E14" s="415"/>
      <c r="F14" s="383"/>
      <c r="G14" s="111" t="s">
        <v>19</v>
      </c>
      <c r="H14" s="20" t="s">
        <v>20</v>
      </c>
      <c r="I14" s="20" t="s">
        <v>21</v>
      </c>
      <c r="J14" s="18"/>
      <c r="M14" s="8"/>
      <c r="N14" s="18"/>
    </row>
    <row r="15" spans="1:14" s="7" customFormat="1" ht="15" customHeight="1" x14ac:dyDescent="0.25">
      <c r="A15" s="17"/>
      <c r="B15" s="394" t="str">
        <f>Referência!B15</f>
        <v>CONCORRÊNCIA</v>
      </c>
      <c r="C15" s="395"/>
      <c r="D15" s="384" t="str">
        <f>Referência!C15</f>
        <v xml:space="preserve">DIRETOR: CESARINO CANDIDO NARCIZO </v>
      </c>
      <c r="E15" s="416"/>
      <c r="F15" s="385"/>
      <c r="G15" s="55">
        <f>Referência!E15</f>
        <v>0.3024</v>
      </c>
      <c r="H15" s="55">
        <f>Referência!F15</f>
        <v>0</v>
      </c>
      <c r="I15" s="55">
        <v>0</v>
      </c>
      <c r="J15" s="18"/>
      <c r="M15" s="8"/>
      <c r="N15" s="18"/>
    </row>
    <row r="16" spans="1:14" ht="15.75" thickBot="1" x14ac:dyDescent="0.3">
      <c r="A16" s="51"/>
      <c r="B16" s="56"/>
      <c r="C16" s="51"/>
      <c r="D16" s="118"/>
      <c r="E16" s="105"/>
      <c r="F16" s="105"/>
      <c r="G16" s="51"/>
      <c r="H16" s="52"/>
      <c r="I16" s="51"/>
      <c r="J16" s="52"/>
      <c r="L16" s="51"/>
      <c r="M16" s="52"/>
    </row>
    <row r="17" spans="1:13" ht="60" x14ac:dyDescent="0.25">
      <c r="A17" s="53" t="s">
        <v>37</v>
      </c>
      <c r="B17" s="53" t="s">
        <v>30</v>
      </c>
      <c r="C17" s="53" t="s">
        <v>31</v>
      </c>
      <c r="D17" s="119" t="s">
        <v>32</v>
      </c>
      <c r="E17" s="53" t="s">
        <v>33</v>
      </c>
      <c r="F17" s="53" t="s">
        <v>54</v>
      </c>
      <c r="G17" s="53" t="s">
        <v>34</v>
      </c>
      <c r="H17" s="135" t="s">
        <v>35</v>
      </c>
      <c r="I17" s="135" t="s">
        <v>41</v>
      </c>
      <c r="J17" s="54" t="s">
        <v>36</v>
      </c>
      <c r="K17" s="70"/>
      <c r="L17" s="124" t="s">
        <v>40</v>
      </c>
      <c r="M17" s="125" t="s">
        <v>41</v>
      </c>
    </row>
    <row r="18" spans="1:13" ht="15" customHeight="1" x14ac:dyDescent="0.25">
      <c r="A18" s="398"/>
      <c r="B18" s="398"/>
      <c r="C18" s="398"/>
      <c r="D18" s="398"/>
      <c r="E18" s="65"/>
      <c r="F18" s="65"/>
      <c r="G18" s="65"/>
      <c r="H18" s="136"/>
      <c r="I18" s="66"/>
      <c r="J18" s="91"/>
      <c r="K18" s="70"/>
      <c r="L18" s="126"/>
      <c r="M18" s="127"/>
    </row>
    <row r="19" spans="1:13" x14ac:dyDescent="0.25">
      <c r="A19" s="58" t="s">
        <v>39</v>
      </c>
      <c r="B19" s="417" t="str">
        <f>D9</f>
        <v>FORNECIMENTO E APLICAÇÃO DE CBUQ EM PÁTIO DE MATÉRIAIS DO SAAE</v>
      </c>
      <c r="C19" s="418"/>
      <c r="D19" s="419"/>
      <c r="E19" s="58"/>
      <c r="F19" s="58"/>
      <c r="G19" s="58"/>
      <c r="H19" s="114"/>
      <c r="I19" s="58"/>
      <c r="J19" s="59">
        <f>SUM(J20:J24)</f>
        <v>42399.352244480004</v>
      </c>
      <c r="K19" s="70"/>
      <c r="L19" s="128"/>
      <c r="M19" s="129"/>
    </row>
    <row r="20" spans="1:13" x14ac:dyDescent="0.25">
      <c r="A20" s="60" t="s">
        <v>38</v>
      </c>
      <c r="B20" s="61" t="str">
        <f>Referência!A21</f>
        <v>SINAPI</v>
      </c>
      <c r="C20" s="61">
        <f>Referência!B20</f>
        <v>99814</v>
      </c>
      <c r="D20" s="120" t="str">
        <f>Referência!C20</f>
        <v>LIMPEZA DE SUPERFÍCIE COM JATO DE ALTA PRESSÃO. AF_04/2019</v>
      </c>
      <c r="E20" s="61" t="str">
        <f>Referência!D20</f>
        <v>M2</v>
      </c>
      <c r="F20" s="88"/>
      <c r="G20" s="88">
        <v>496.75</v>
      </c>
      <c r="H20" s="62">
        <f>Referência!G20</f>
        <v>1.72</v>
      </c>
      <c r="I20" s="63">
        <f>H20+(L20*H20)</f>
        <v>2.2401279999999999</v>
      </c>
      <c r="J20" s="64">
        <f>I20*G20</f>
        <v>1112.783584</v>
      </c>
      <c r="K20" s="70"/>
      <c r="L20" s="130">
        <f>$G$15</f>
        <v>0.3024</v>
      </c>
      <c r="M20" s="131">
        <f t="shared" ref="M20:M24" si="0">H20*(1+L20)</f>
        <v>2.2401279999999999</v>
      </c>
    </row>
    <row r="21" spans="1:13" x14ac:dyDescent="0.25">
      <c r="A21" s="60">
        <v>1.2</v>
      </c>
      <c r="B21" s="61" t="str">
        <f>Referência!A24</f>
        <v>SAAE</v>
      </c>
      <c r="C21" s="61" t="str">
        <f>Referência!B24</f>
        <v>COMP01</v>
      </c>
      <c r="D21" s="120" t="str">
        <f>Referência!C24</f>
        <v>APLICAÇÃO DE PINTURA DE LIGAÇÃO COM EMULSÃO ASFÁLTICA CM-30 EM PEQUENAS VALAS</v>
      </c>
      <c r="E21" s="61" t="str">
        <f>Referência!D24</f>
        <v>M2</v>
      </c>
      <c r="F21" s="88"/>
      <c r="G21" s="88">
        <v>496.75</v>
      </c>
      <c r="H21" s="62">
        <f>Referência!G24</f>
        <v>8.74</v>
      </c>
      <c r="I21" s="63">
        <f>H21+(L21*H21)</f>
        <v>11.382975999999999</v>
      </c>
      <c r="J21" s="64">
        <f t="shared" ref="J21:J24" si="1">I21*G21</f>
        <v>5654.4933279999996</v>
      </c>
      <c r="K21" s="70"/>
      <c r="L21" s="130">
        <f>$G$15</f>
        <v>0.3024</v>
      </c>
      <c r="M21" s="131"/>
    </row>
    <row r="22" spans="1:13" ht="30" x14ac:dyDescent="0.25">
      <c r="A22" s="60">
        <v>1.3</v>
      </c>
      <c r="B22" s="61" t="str">
        <f>Referência!A28</f>
        <v>SINAPI</v>
      </c>
      <c r="C22" s="61">
        <f>Referência!B28</f>
        <v>1518</v>
      </c>
      <c r="D22" s="120" t="str">
        <f>Referência!C28</f>
        <v>CONCRETO BETUMINOSO USINADO A QUENTE (CBUQ) PARA PAVIMENTACAO ASFALTICA, PADRAO DNIT, FAIXA C, COM CAP 50/70 - AQUISICAO POSTO USINA</v>
      </c>
      <c r="E22" s="61" t="str">
        <f>Referência!D28</f>
        <v>M3</v>
      </c>
      <c r="F22" s="88"/>
      <c r="G22" s="88">
        <f>'Memorial de Cál. - Pavimentação'!O16</f>
        <v>14.9</v>
      </c>
      <c r="H22" s="62">
        <f>Referência!G28</f>
        <v>1545.65</v>
      </c>
      <c r="I22" s="63">
        <f t="shared" ref="I22:I24" si="2">H22+(L22*H22)</f>
        <v>2013.05456</v>
      </c>
      <c r="J22" s="64">
        <f t="shared" si="1"/>
        <v>29994.512944000002</v>
      </c>
      <c r="K22" s="70"/>
      <c r="L22" s="130">
        <f>$G$15</f>
        <v>0.3024</v>
      </c>
      <c r="M22" s="131"/>
    </row>
    <row r="23" spans="1:13" x14ac:dyDescent="0.25">
      <c r="A23" s="60">
        <v>1.4</v>
      </c>
      <c r="B23" s="61" t="str">
        <f>Referência!A32</f>
        <v>SAAE</v>
      </c>
      <c r="C23" s="61" t="str">
        <f>Referência!B32</f>
        <v>COMP02</v>
      </c>
      <c r="D23" s="120" t="str">
        <f>Referência!C32</f>
        <v>APLICAÇÃO DE CONCRETO BETUMINOSO USINADO A QUENTE (CBUQ), CAP 50/70, EXCLUSIVE TRANSPORTE</v>
      </c>
      <c r="E23" s="61" t="str">
        <f>Referência!D32</f>
        <v>T</v>
      </c>
      <c r="F23" s="88"/>
      <c r="G23" s="88">
        <f>'Memorial de Cál. - Pavimentação'!P17</f>
        <v>38.06</v>
      </c>
      <c r="H23" s="62">
        <f>Referência!G32</f>
        <v>71.92</v>
      </c>
      <c r="I23" s="63">
        <f t="shared" si="2"/>
        <v>93.668608000000006</v>
      </c>
      <c r="J23" s="64">
        <f t="shared" si="1"/>
        <v>3565.0272204800003</v>
      </c>
      <c r="K23" s="70"/>
      <c r="L23" s="130">
        <f>$G$15</f>
        <v>0.3024</v>
      </c>
      <c r="M23" s="131">
        <f t="shared" si="0"/>
        <v>93.668608000000006</v>
      </c>
    </row>
    <row r="24" spans="1:13" ht="15.75" thickBot="1" x14ac:dyDescent="0.3">
      <c r="A24" s="60">
        <v>1.5</v>
      </c>
      <c r="B24" s="61" t="s">
        <v>2</v>
      </c>
      <c r="C24" s="61">
        <f>Referência!B42</f>
        <v>93588</v>
      </c>
      <c r="D24" s="120" t="str">
        <f>Referência!C42</f>
        <v>TRANSPORTE COM CAMINHÃO BASCULANTE 10 M3 DE MASSA ASFALTICA PARA PAVIMENTAÇÃO URBANA</v>
      </c>
      <c r="E24" s="61" t="str">
        <f>Referência!D42</f>
        <v>M3XKM</v>
      </c>
      <c r="F24" s="88">
        <v>12</v>
      </c>
      <c r="G24" s="88">
        <f>TRUNC(G22*F24,2)</f>
        <v>178.8</v>
      </c>
      <c r="H24" s="62">
        <f>Referência!G42</f>
        <v>8.9</v>
      </c>
      <c r="I24" s="63">
        <f t="shared" si="2"/>
        <v>11.59136</v>
      </c>
      <c r="J24" s="64">
        <f t="shared" si="1"/>
        <v>2072.5351679999999</v>
      </c>
      <c r="K24" s="70"/>
      <c r="L24" s="130">
        <f>$G$15</f>
        <v>0.3024</v>
      </c>
      <c r="M24" s="131">
        <f t="shared" si="0"/>
        <v>11.59136</v>
      </c>
    </row>
    <row r="25" spans="1:13" ht="15.75" thickBot="1" x14ac:dyDescent="0.3">
      <c r="A25" s="73"/>
      <c r="B25" s="74"/>
      <c r="C25" s="73"/>
      <c r="D25" s="121"/>
      <c r="E25" s="79"/>
      <c r="F25" s="79"/>
      <c r="G25" s="79"/>
      <c r="H25" s="80"/>
      <c r="I25" s="79"/>
      <c r="J25" s="80"/>
      <c r="L25" s="4"/>
      <c r="M25" s="5"/>
    </row>
    <row r="26" spans="1:13" ht="15.75" thickBot="1" x14ac:dyDescent="0.3">
      <c r="A26" s="75"/>
      <c r="B26" s="76"/>
      <c r="C26" s="84" t="s">
        <v>42</v>
      </c>
      <c r="D26" s="399" t="s">
        <v>43</v>
      </c>
      <c r="E26" s="400"/>
      <c r="F26" s="400"/>
      <c r="G26" s="400"/>
      <c r="H26" s="400"/>
      <c r="I26" s="400"/>
      <c r="J26" s="401"/>
    </row>
    <row r="27" spans="1:13" ht="15.75" thickBot="1" x14ac:dyDescent="0.3">
      <c r="A27" s="75"/>
      <c r="B27" s="76"/>
      <c r="C27" s="75"/>
      <c r="D27" s="81"/>
      <c r="E27" s="82"/>
      <c r="F27" s="82"/>
      <c r="G27" s="82"/>
      <c r="H27" s="137"/>
      <c r="I27" s="82"/>
      <c r="J27" s="83"/>
    </row>
    <row r="28" spans="1:13" ht="15.75" thickBot="1" x14ac:dyDescent="0.3">
      <c r="A28" s="75"/>
      <c r="B28" s="76"/>
      <c r="C28" s="76" t="s">
        <v>44</v>
      </c>
      <c r="D28" s="77"/>
      <c r="E28" s="75"/>
      <c r="F28" s="75"/>
      <c r="G28" s="75"/>
      <c r="H28" s="78"/>
      <c r="I28" s="75"/>
      <c r="J28" s="78"/>
    </row>
    <row r="29" spans="1:13" ht="29.25" customHeight="1" thickBot="1" x14ac:dyDescent="0.3">
      <c r="A29" s="75"/>
      <c r="B29" s="84"/>
      <c r="C29" s="402"/>
      <c r="D29" s="403"/>
      <c r="E29" s="403"/>
      <c r="F29" s="403"/>
      <c r="G29" s="403"/>
      <c r="H29" s="403"/>
      <c r="I29" s="403"/>
      <c r="J29" s="404"/>
    </row>
    <row r="30" spans="1:13" ht="15.75" thickBot="1" x14ac:dyDescent="0.3">
      <c r="A30" s="75"/>
      <c r="B30" s="76"/>
      <c r="C30" s="75"/>
      <c r="D30" s="77"/>
      <c r="E30" s="75"/>
      <c r="F30" s="75"/>
      <c r="G30" s="75"/>
      <c r="H30" s="78"/>
      <c r="I30" s="75"/>
      <c r="J30" s="78"/>
    </row>
    <row r="31" spans="1:13" ht="15.75" thickBot="1" x14ac:dyDescent="0.3">
      <c r="A31" s="75"/>
      <c r="B31" s="76"/>
      <c r="C31" s="75"/>
      <c r="D31" s="77"/>
      <c r="E31" s="75"/>
      <c r="F31" s="75"/>
      <c r="G31" s="75"/>
      <c r="H31" s="78"/>
      <c r="I31" s="75"/>
      <c r="J31" s="78"/>
    </row>
    <row r="32" spans="1:13" ht="15.75" thickBot="1" x14ac:dyDescent="0.3">
      <c r="A32" s="75"/>
      <c r="B32" s="76"/>
      <c r="C32" s="100" t="s">
        <v>45</v>
      </c>
      <c r="D32" s="122"/>
      <c r="E32" s="82"/>
      <c r="F32" s="82"/>
      <c r="G32" s="103"/>
      <c r="H32" s="407"/>
      <c r="I32" s="408"/>
      <c r="J32" s="409"/>
    </row>
    <row r="33" spans="1:10" ht="15.75" thickBot="1" x14ac:dyDescent="0.3">
      <c r="A33" s="75"/>
      <c r="B33" s="76"/>
      <c r="C33" s="90" t="s">
        <v>46</v>
      </c>
      <c r="D33" s="85"/>
      <c r="E33" s="75"/>
      <c r="F33" s="75"/>
      <c r="G33" s="104"/>
      <c r="H33" s="410" t="s">
        <v>48</v>
      </c>
      <c r="I33" s="411"/>
      <c r="J33" s="412"/>
    </row>
    <row r="34" spans="1:10" ht="15.75" thickBot="1" x14ac:dyDescent="0.3">
      <c r="A34" s="75"/>
      <c r="B34" s="76"/>
      <c r="C34" s="75"/>
      <c r="D34" s="77"/>
      <c r="E34" s="75"/>
      <c r="F34" s="75"/>
      <c r="G34" s="75"/>
      <c r="H34" s="138" t="s">
        <v>49</v>
      </c>
      <c r="I34" s="396" t="s">
        <v>139</v>
      </c>
      <c r="J34" s="397"/>
    </row>
    <row r="35" spans="1:10" ht="15.75" thickBot="1" x14ac:dyDescent="0.3">
      <c r="A35" s="75"/>
      <c r="B35" s="76"/>
      <c r="C35" s="405">
        <f ca="1">TODAY()</f>
        <v>45568</v>
      </c>
      <c r="D35" s="406"/>
      <c r="E35" s="75"/>
      <c r="F35" s="75"/>
      <c r="G35" s="75"/>
      <c r="H35" s="138" t="s">
        <v>172</v>
      </c>
      <c r="I35" s="396" t="s">
        <v>174</v>
      </c>
      <c r="J35" s="397"/>
    </row>
    <row r="36" spans="1:10" ht="15.75" thickBot="1" x14ac:dyDescent="0.3">
      <c r="A36" s="75"/>
      <c r="B36" s="76"/>
      <c r="C36" s="90" t="s">
        <v>47</v>
      </c>
      <c r="D36" s="81"/>
      <c r="E36" s="75"/>
      <c r="F36" s="75"/>
      <c r="G36" s="75"/>
      <c r="H36" s="138" t="s">
        <v>173</v>
      </c>
      <c r="I36" s="413">
        <f>F12</f>
        <v>0</v>
      </c>
      <c r="J36" s="414"/>
    </row>
    <row r="37" spans="1:10" ht="15.75" thickBot="1" x14ac:dyDescent="0.3">
      <c r="A37" s="75"/>
      <c r="B37" s="76"/>
      <c r="C37" s="75"/>
      <c r="D37" s="77"/>
      <c r="E37" s="75"/>
      <c r="F37" s="75"/>
      <c r="G37" s="75"/>
      <c r="H37" s="78"/>
      <c r="I37" s="396"/>
      <c r="J37" s="397"/>
    </row>
    <row r="38" spans="1:10" ht="15.75" thickBot="1" x14ac:dyDescent="0.3">
      <c r="A38" s="75"/>
      <c r="B38" s="76"/>
      <c r="C38" s="75"/>
      <c r="D38" s="77"/>
      <c r="E38" s="75"/>
      <c r="F38" s="75"/>
      <c r="G38" s="75"/>
      <c r="H38" s="78"/>
      <c r="I38" s="75"/>
      <c r="J38" s="78"/>
    </row>
    <row r="39" spans="1:10" ht="15.75" thickBot="1" x14ac:dyDescent="0.3">
      <c r="A39" s="75"/>
      <c r="B39" s="76"/>
      <c r="C39" s="75"/>
      <c r="D39" s="77"/>
      <c r="E39" s="75"/>
      <c r="F39" s="75"/>
      <c r="G39" s="75"/>
      <c r="H39" s="78"/>
      <c r="I39" s="75"/>
      <c r="J39" s="78"/>
    </row>
    <row r="40" spans="1:10" ht="15.75" thickBot="1" x14ac:dyDescent="0.3">
      <c r="A40" s="75"/>
      <c r="B40" s="76"/>
      <c r="C40" s="75"/>
      <c r="D40" s="77"/>
      <c r="E40" s="75"/>
      <c r="F40" s="75"/>
      <c r="G40" s="75"/>
      <c r="H40" s="78"/>
      <c r="I40" s="75"/>
      <c r="J40" s="78"/>
    </row>
  </sheetData>
  <mergeCells count="30">
    <mergeCell ref="B15:C15"/>
    <mergeCell ref="B12:C12"/>
    <mergeCell ref="B14:C14"/>
    <mergeCell ref="I37:J37"/>
    <mergeCell ref="A18:D18"/>
    <mergeCell ref="D26:J26"/>
    <mergeCell ref="C29:J29"/>
    <mergeCell ref="C35:D35"/>
    <mergeCell ref="H32:J32"/>
    <mergeCell ref="H33:J33"/>
    <mergeCell ref="I34:J34"/>
    <mergeCell ref="I35:J35"/>
    <mergeCell ref="I36:J36"/>
    <mergeCell ref="D14:F14"/>
    <mergeCell ref="D15:F15"/>
    <mergeCell ref="B19:D19"/>
    <mergeCell ref="B11:C11"/>
    <mergeCell ref="H11:I11"/>
    <mergeCell ref="H12:I12"/>
    <mergeCell ref="G8:I8"/>
    <mergeCell ref="G9:I9"/>
    <mergeCell ref="D12:E12"/>
    <mergeCell ref="D8:E8"/>
    <mergeCell ref="D9:E9"/>
    <mergeCell ref="D11:E11"/>
    <mergeCell ref="E2:I3"/>
    <mergeCell ref="E4:I4"/>
    <mergeCell ref="D1:D5"/>
    <mergeCell ref="B8:C8"/>
    <mergeCell ref="B9:C9"/>
  </mergeCells>
  <pageMargins left="0.51181102362204722" right="0.51181102362204722" top="0.78740157480314965" bottom="0.78740157480314965" header="0.31496062992125984" footer="0.31496062992125984"/>
  <pageSetup paperSize="9"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V32"/>
  <sheetViews>
    <sheetView view="pageBreakPreview" zoomScaleNormal="85" zoomScaleSheetLayoutView="100" workbookViewId="0">
      <pane ySplit="17" topLeftCell="A18" activePane="bottomLeft" state="frozenSplit"/>
      <selection pane="bottomLeft" activeCell="F11" sqref="F11:F12"/>
    </sheetView>
  </sheetViews>
  <sheetFormatPr defaultRowHeight="15" x14ac:dyDescent="0.25"/>
  <cols>
    <col min="1" max="1" width="8.42578125" customWidth="1"/>
    <col min="2" max="2" width="7.28515625" customWidth="1"/>
    <col min="3" max="3" width="15.85546875" customWidth="1"/>
    <col min="4" max="4" width="49.5703125" customWidth="1"/>
    <col min="5" max="5" width="8" bestFit="1" customWidth="1"/>
    <col min="6" max="6" width="13.28515625" customWidth="1"/>
    <col min="7" max="7" width="12.140625" customWidth="1"/>
    <col min="8" max="8" width="15.140625" customWidth="1"/>
    <col min="9" max="9" width="11.85546875" customWidth="1"/>
  </cols>
  <sheetData>
    <row r="1" spans="1:9" x14ac:dyDescent="0.25">
      <c r="A1" s="151"/>
      <c r="B1" s="27"/>
      <c r="C1" s="420" t="s">
        <v>76</v>
      </c>
      <c r="D1" s="379"/>
      <c r="E1" s="12"/>
      <c r="F1" s="38"/>
      <c r="G1" s="38"/>
      <c r="H1" s="13"/>
      <c r="I1" s="13"/>
    </row>
    <row r="2" spans="1:9" x14ac:dyDescent="0.25">
      <c r="A2" s="151"/>
      <c r="B2" s="27"/>
      <c r="C2" s="421"/>
      <c r="D2" s="380"/>
      <c r="E2" s="377" t="s">
        <v>63</v>
      </c>
      <c r="F2" s="377"/>
      <c r="G2" s="377"/>
      <c r="H2" s="377"/>
      <c r="I2" s="377"/>
    </row>
    <row r="3" spans="1:9" x14ac:dyDescent="0.25">
      <c r="A3" s="151"/>
      <c r="B3" s="27"/>
      <c r="C3" s="421"/>
      <c r="D3" s="380"/>
      <c r="E3" s="377"/>
      <c r="F3" s="377"/>
      <c r="G3" s="377"/>
      <c r="H3" s="377"/>
      <c r="I3" s="377"/>
    </row>
    <row r="4" spans="1:9" x14ac:dyDescent="0.25">
      <c r="A4" s="151"/>
      <c r="B4" s="27"/>
      <c r="C4" s="421"/>
      <c r="D4" s="380"/>
      <c r="E4" s="378" t="s">
        <v>64</v>
      </c>
      <c r="F4" s="378"/>
      <c r="G4" s="378"/>
      <c r="H4" s="378"/>
      <c r="I4" s="378"/>
    </row>
    <row r="5" spans="1:9" x14ac:dyDescent="0.25">
      <c r="A5" s="151"/>
      <c r="B5" s="27"/>
      <c r="C5" s="422"/>
      <c r="D5" s="381"/>
      <c r="E5" s="151"/>
      <c r="F5" s="39"/>
      <c r="G5" s="39"/>
      <c r="H5" s="8"/>
      <c r="I5" s="8"/>
    </row>
    <row r="6" spans="1:9" x14ac:dyDescent="0.25">
      <c r="A6" s="151"/>
      <c r="B6" s="27"/>
      <c r="C6" s="150"/>
      <c r="D6" s="115"/>
      <c r="E6" s="151"/>
      <c r="F6" s="39"/>
      <c r="G6" s="39"/>
      <c r="H6" s="8"/>
      <c r="I6" s="8"/>
    </row>
    <row r="7" spans="1:9" x14ac:dyDescent="0.25">
      <c r="A7" s="151"/>
      <c r="B7" s="27"/>
      <c r="C7" s="16"/>
      <c r="D7" s="116"/>
      <c r="E7" s="151"/>
      <c r="F7" s="39"/>
      <c r="G7" s="39"/>
      <c r="H7" s="8"/>
      <c r="I7" s="8"/>
    </row>
    <row r="8" spans="1:9" x14ac:dyDescent="0.25">
      <c r="A8" s="17"/>
      <c r="B8" s="382" t="s">
        <v>5</v>
      </c>
      <c r="C8" s="383"/>
      <c r="D8" s="374" t="s">
        <v>6</v>
      </c>
      <c r="E8" s="374"/>
      <c r="F8" s="111" t="s">
        <v>7</v>
      </c>
      <c r="G8" s="386" t="s">
        <v>8</v>
      </c>
      <c r="H8" s="390"/>
      <c r="I8" s="387"/>
    </row>
    <row r="9" spans="1:9" ht="34.5" customHeight="1" x14ac:dyDescent="0.25">
      <c r="A9" s="17"/>
      <c r="B9" s="384" t="str">
        <f>[3]Referência!C9</f>
        <v>MUNICÍPIO DE COSTA RICA - MS</v>
      </c>
      <c r="C9" s="385"/>
      <c r="D9" s="373" t="str">
        <f>Orçamento!D9</f>
        <v>FORNECIMENTO E APLICAÇÃO DE CBUQ EM PÁTIO DE MATÉRIAIS DO SAAE</v>
      </c>
      <c r="E9" s="373"/>
      <c r="F9" s="113">
        <f ca="1">TODAY()</f>
        <v>45568</v>
      </c>
      <c r="G9" s="391" t="s">
        <v>17</v>
      </c>
      <c r="H9" s="392"/>
      <c r="I9" s="393"/>
    </row>
    <row r="10" spans="1:9" x14ac:dyDescent="0.25">
      <c r="A10" s="151"/>
      <c r="B10" s="23"/>
      <c r="C10" s="22"/>
      <c r="D10" s="117"/>
      <c r="E10" s="92"/>
      <c r="F10" s="93"/>
      <c r="G10" s="40"/>
      <c r="H10" s="24"/>
      <c r="I10" s="24"/>
    </row>
    <row r="11" spans="1:9" x14ac:dyDescent="0.25">
      <c r="A11" s="17"/>
      <c r="B11" s="382" t="s">
        <v>10</v>
      </c>
      <c r="C11" s="383"/>
      <c r="D11" s="374" t="s">
        <v>9</v>
      </c>
      <c r="E11" s="374"/>
      <c r="F11" s="111"/>
      <c r="G11" s="111" t="str">
        <f>[3]Referência!G11</f>
        <v>PIS + COFINS</v>
      </c>
      <c r="H11" s="386" t="str">
        <f>[3]Referência!H11</f>
        <v>ICMS - MS</v>
      </c>
      <c r="I11" s="387"/>
    </row>
    <row r="12" spans="1:9" ht="19.5" customHeight="1" x14ac:dyDescent="0.25">
      <c r="A12" s="17"/>
      <c r="B12" s="384" t="str">
        <f>Orçamento!B12</f>
        <v>SINAPI MS 06-2024 DESONERADO</v>
      </c>
      <c r="C12" s="385"/>
      <c r="D12" s="373" t="str">
        <f>Orçamento!D12</f>
        <v>RUA CAMBORIU ESQUINA COM POÇOS DE CALDA, LT. 2-A, QD. 02, ÁREA INSTITUCIONAL, LOTEAMENTO BARBOSA, COSTA RICA/MS</v>
      </c>
      <c r="E12" s="373"/>
      <c r="F12" s="191"/>
      <c r="G12" s="55">
        <f>[3]Referência!G12</f>
        <v>3.6499999999999998E-2</v>
      </c>
      <c r="H12" s="388">
        <f>[3]Referência!H12</f>
        <v>0.17</v>
      </c>
      <c r="I12" s="389"/>
    </row>
    <row r="13" spans="1:9" x14ac:dyDescent="0.25">
      <c r="A13" s="151"/>
      <c r="B13" s="23"/>
      <c r="C13" s="23"/>
      <c r="D13" s="117"/>
      <c r="E13" s="92"/>
      <c r="F13" s="40"/>
      <c r="G13" s="40"/>
      <c r="H13" s="24"/>
      <c r="I13" s="24"/>
    </row>
    <row r="14" spans="1:9" x14ac:dyDescent="0.25">
      <c r="A14" s="17"/>
      <c r="B14" s="382" t="s">
        <v>18</v>
      </c>
      <c r="C14" s="383"/>
      <c r="D14" s="382" t="s">
        <v>179</v>
      </c>
      <c r="E14" s="415"/>
      <c r="F14" s="383"/>
      <c r="G14" s="111" t="s">
        <v>19</v>
      </c>
      <c r="H14" s="20" t="s">
        <v>20</v>
      </c>
      <c r="I14" s="20" t="s">
        <v>21</v>
      </c>
    </row>
    <row r="15" spans="1:9" ht="15" customHeight="1" x14ac:dyDescent="0.25">
      <c r="A15" s="17"/>
      <c r="B15" s="394" t="str">
        <f>Referência!B15</f>
        <v>CONCORRÊNCIA</v>
      </c>
      <c r="C15" s="395"/>
      <c r="D15" s="384" t="str">
        <f>Referência!C15</f>
        <v xml:space="preserve">DIRETOR: CESARINO CANDIDO NARCIZO </v>
      </c>
      <c r="E15" s="416"/>
      <c r="F15" s="385"/>
      <c r="G15" s="55">
        <f>Orçamento!G15</f>
        <v>0.3024</v>
      </c>
      <c r="H15" s="55">
        <f>Orçamento!H15</f>
        <v>0</v>
      </c>
      <c r="I15" s="55">
        <v>0</v>
      </c>
    </row>
    <row r="16" spans="1:9" ht="15.75" thickBot="1" x14ac:dyDescent="0.3">
      <c r="A16" s="51"/>
      <c r="B16" s="56"/>
      <c r="C16" s="51"/>
      <c r="D16" s="118"/>
      <c r="E16" s="105"/>
      <c r="F16" s="105"/>
      <c r="G16" s="51"/>
      <c r="H16" s="51"/>
      <c r="I16" s="51"/>
    </row>
    <row r="17" spans="1:22" ht="30" x14ac:dyDescent="0.25">
      <c r="A17" s="152" t="s">
        <v>37</v>
      </c>
      <c r="B17" s="423" t="s">
        <v>32</v>
      </c>
      <c r="C17" s="423"/>
      <c r="D17" s="423"/>
      <c r="E17" s="423"/>
      <c r="F17" s="423"/>
      <c r="G17" s="423"/>
      <c r="H17" s="153" t="s">
        <v>36</v>
      </c>
      <c r="I17" s="154" t="s">
        <v>65</v>
      </c>
    </row>
    <row r="18" spans="1:22" x14ac:dyDescent="0.25">
      <c r="A18" s="157" t="str">
        <f>Orçamento!A20</f>
        <v>1.1</v>
      </c>
      <c r="B18" s="424" t="str">
        <f>Orçamento!D20</f>
        <v>LIMPEZA DE SUPERFÍCIE COM JATO DE ALTA PRESSÃO. AF_04/2019</v>
      </c>
      <c r="C18" s="424"/>
      <c r="D18" s="424"/>
      <c r="E18" s="424"/>
      <c r="F18" s="424"/>
      <c r="G18" s="424"/>
      <c r="H18" s="155">
        <f>Orçamento!J20</f>
        <v>1112.783584</v>
      </c>
      <c r="I18" s="156">
        <f>H18/H23</f>
        <v>2.6245296805091498E-2</v>
      </c>
    </row>
    <row r="19" spans="1:22" x14ac:dyDescent="0.25">
      <c r="A19" s="157">
        <f>Orçamento!A21</f>
        <v>1.2</v>
      </c>
      <c r="B19" s="424" t="str">
        <f>Orçamento!D21</f>
        <v>APLICAÇÃO DE PINTURA DE LIGAÇÃO COM EMULSÃO ASFÁLTICA CM-30 EM PEQUENAS VALAS</v>
      </c>
      <c r="C19" s="424"/>
      <c r="D19" s="424"/>
      <c r="E19" s="424"/>
      <c r="F19" s="424"/>
      <c r="G19" s="424"/>
      <c r="H19" s="155">
        <f>Orçamento!J21</f>
        <v>5654.4933279999996</v>
      </c>
      <c r="I19" s="156">
        <f>H19/H23</f>
        <v>0.13336272911424399</v>
      </c>
    </row>
    <row r="20" spans="1:22" x14ac:dyDescent="0.25">
      <c r="A20" s="157">
        <f>Orçamento!A22</f>
        <v>1.3</v>
      </c>
      <c r="B20" s="424" t="str">
        <f>Orçamento!D22</f>
        <v>CONCRETO BETUMINOSO USINADO A QUENTE (CBUQ) PARA PAVIMENTACAO ASFALTICA, PADRAO DNIT, FAIXA C, COM CAP 50/70 - AQUISICAO POSTO USINA</v>
      </c>
      <c r="C20" s="424"/>
      <c r="D20" s="424"/>
      <c r="E20" s="424"/>
      <c r="F20" s="424"/>
      <c r="G20" s="424"/>
      <c r="H20" s="155">
        <f>Orçamento!J22</f>
        <v>29994.512944000002</v>
      </c>
      <c r="I20" s="156">
        <f>H20/H23</f>
        <v>0.70742856567826473</v>
      </c>
    </row>
    <row r="21" spans="1:22" x14ac:dyDescent="0.25">
      <c r="A21" s="157">
        <f>Orçamento!A23</f>
        <v>1.4</v>
      </c>
      <c r="B21" s="424" t="str">
        <f>Orçamento!D23</f>
        <v>APLICAÇÃO DE CONCRETO BETUMINOSO USINADO A QUENTE (CBUQ), CAP 50/70, EXCLUSIVE TRANSPORTE</v>
      </c>
      <c r="C21" s="424"/>
      <c r="D21" s="424"/>
      <c r="E21" s="424"/>
      <c r="F21" s="424"/>
      <c r="G21" s="424"/>
      <c r="H21" s="155">
        <f>Orçamento!J23</f>
        <v>3565.0272204800003</v>
      </c>
      <c r="I21" s="156">
        <f>H21/H23</f>
        <v>8.4082115215430756E-2</v>
      </c>
    </row>
    <row r="22" spans="1:22" x14ac:dyDescent="0.25">
      <c r="A22" s="157">
        <f>Orçamento!A24</f>
        <v>1.5</v>
      </c>
      <c r="B22" s="424" t="str">
        <f>Orçamento!D24</f>
        <v>TRANSPORTE COM CAMINHÃO BASCULANTE 10 M3 DE MASSA ASFALTICA PARA PAVIMENTAÇÃO URBANA</v>
      </c>
      <c r="C22" s="424"/>
      <c r="D22" s="424"/>
      <c r="E22" s="424"/>
      <c r="F22" s="424"/>
      <c r="G22" s="424"/>
      <c r="H22" s="155">
        <f>Orçamento!J24</f>
        <v>2072.5351679999999</v>
      </c>
      <c r="I22" s="156">
        <f>H22/H23</f>
        <v>4.8881293186969016E-2</v>
      </c>
    </row>
    <row r="23" spans="1:22" ht="15.75" thickBot="1" x14ac:dyDescent="0.3">
      <c r="G23" s="284" t="s">
        <v>175</v>
      </c>
      <c r="H23" s="285">
        <f>SUM(H18:H22)</f>
        <v>42399.352244480004</v>
      </c>
      <c r="I23" s="286">
        <f>SUM(I18:I22)</f>
        <v>0.99999999999999989</v>
      </c>
    </row>
    <row r="24" spans="1:22" s="1" customFormat="1" ht="29.45" customHeight="1" thickBot="1" x14ac:dyDescent="0.3">
      <c r="A24" s="435" t="s">
        <v>44</v>
      </c>
      <c r="B24" s="436"/>
      <c r="C24" s="158"/>
      <c r="D24" s="159"/>
      <c r="E24" s="159"/>
      <c r="F24" s="159"/>
      <c r="G24" s="159"/>
      <c r="J24" s="78"/>
      <c r="K24" s="6"/>
      <c r="L24" s="69"/>
      <c r="M24" s="3"/>
      <c r="N24" s="3"/>
      <c r="O24" s="3"/>
      <c r="P24" s="3"/>
      <c r="Q24" s="3"/>
      <c r="R24" s="3"/>
      <c r="S24" s="3"/>
      <c r="T24" s="3"/>
    </row>
    <row r="25" spans="1:22" s="1" customFormat="1" ht="15.75" thickBot="1" x14ac:dyDescent="0.3">
      <c r="A25" s="75"/>
      <c r="B25" s="76"/>
      <c r="C25" s="75"/>
      <c r="D25" s="77"/>
      <c r="E25" s="75"/>
      <c r="F25" s="75"/>
      <c r="G25" s="75"/>
      <c r="H25" s="78"/>
      <c r="I25" s="75"/>
      <c r="J25" s="78"/>
      <c r="K25" s="69"/>
      <c r="L25" s="3"/>
      <c r="M25" s="6"/>
      <c r="N25" s="69"/>
      <c r="O25" s="3"/>
      <c r="P25" s="3"/>
      <c r="Q25" s="3"/>
      <c r="R25" s="3"/>
      <c r="S25" s="3"/>
      <c r="T25" s="3"/>
      <c r="U25" s="3"/>
      <c r="V25" s="3"/>
    </row>
    <row r="26" spans="1:22" s="1" customFormat="1" ht="15.75" thickBot="1" x14ac:dyDescent="0.3">
      <c r="A26" s="75"/>
      <c r="B26" s="76"/>
      <c r="C26" s="75"/>
      <c r="D26" s="77"/>
      <c r="E26" s="75"/>
      <c r="F26" s="75"/>
      <c r="G26" s="75"/>
      <c r="H26" s="78"/>
      <c r="I26" s="75"/>
      <c r="J26" s="78"/>
      <c r="K26" s="69"/>
      <c r="L26" s="3"/>
      <c r="M26" s="6"/>
      <c r="N26" s="69"/>
      <c r="O26" s="3"/>
      <c r="P26" s="3"/>
      <c r="Q26" s="3"/>
      <c r="R26" s="3"/>
      <c r="S26" s="3"/>
      <c r="T26" s="3"/>
      <c r="U26" s="3"/>
      <c r="V26" s="3"/>
    </row>
    <row r="27" spans="1:22" s="1" customFormat="1" ht="15.75" thickBot="1" x14ac:dyDescent="0.3">
      <c r="A27" s="75"/>
      <c r="B27" s="76"/>
      <c r="C27" s="75"/>
      <c r="D27" s="77"/>
      <c r="E27" s="75"/>
      <c r="F27" s="75"/>
      <c r="G27" s="75"/>
      <c r="H27" s="78"/>
      <c r="I27" s="75"/>
      <c r="J27" s="78"/>
      <c r="K27" s="69"/>
      <c r="L27" s="3"/>
      <c r="M27" s="6"/>
      <c r="N27" s="69"/>
      <c r="O27" s="3"/>
      <c r="P27" s="3"/>
      <c r="Q27" s="3"/>
      <c r="R27" s="3"/>
      <c r="S27" s="3"/>
      <c r="T27" s="3"/>
      <c r="U27" s="3"/>
      <c r="V27" s="3"/>
    </row>
    <row r="28" spans="1:22" s="1" customFormat="1" ht="15.75" thickBot="1" x14ac:dyDescent="0.3">
      <c r="A28" s="437" t="s">
        <v>45</v>
      </c>
      <c r="B28" s="438"/>
      <c r="C28" s="439"/>
      <c r="D28" s="82"/>
      <c r="E28" s="103"/>
      <c r="F28" s="437" t="s">
        <v>139</v>
      </c>
      <c r="G28" s="438"/>
      <c r="H28" s="438"/>
      <c r="I28" s="438"/>
      <c r="J28" s="160"/>
      <c r="K28" s="6"/>
      <c r="L28" s="69"/>
      <c r="M28" s="3"/>
      <c r="N28" s="3"/>
      <c r="O28" s="3"/>
      <c r="P28" s="3"/>
      <c r="Q28" s="3"/>
      <c r="R28" s="3"/>
      <c r="S28" s="3"/>
      <c r="T28" s="3"/>
    </row>
    <row r="29" spans="1:22" s="1" customFormat="1" ht="15" customHeight="1" thickBot="1" x14ac:dyDescent="0.3">
      <c r="A29" s="161" t="s">
        <v>46</v>
      </c>
      <c r="B29" s="162"/>
      <c r="C29" s="163"/>
      <c r="D29" s="75"/>
      <c r="E29" s="104"/>
      <c r="F29" s="433" t="s">
        <v>48</v>
      </c>
      <c r="G29" s="434"/>
      <c r="H29" s="434"/>
      <c r="I29" s="434"/>
      <c r="J29" s="164"/>
      <c r="K29" s="6"/>
      <c r="L29" s="69"/>
      <c r="M29" s="3"/>
      <c r="N29" s="3"/>
      <c r="O29" s="3"/>
      <c r="P29" s="3"/>
      <c r="Q29" s="3"/>
      <c r="R29" s="3"/>
      <c r="S29" s="3"/>
      <c r="T29" s="3"/>
    </row>
    <row r="30" spans="1:22" s="1" customFormat="1" ht="15" customHeight="1" thickBot="1" x14ac:dyDescent="0.3">
      <c r="A30" s="75"/>
      <c r="B30" s="77"/>
      <c r="C30" s="75"/>
      <c r="D30" s="75"/>
      <c r="E30" s="75"/>
      <c r="F30" s="165"/>
      <c r="G30" s="166"/>
      <c r="J30" s="167"/>
      <c r="K30" s="6"/>
      <c r="L30" s="69"/>
      <c r="M30" s="3"/>
      <c r="N30" s="3"/>
      <c r="O30" s="3"/>
      <c r="P30" s="3"/>
      <c r="Q30" s="3"/>
      <c r="R30" s="3"/>
      <c r="S30" s="3"/>
      <c r="T30" s="3"/>
    </row>
    <row r="31" spans="1:22" s="1" customFormat="1" ht="15" customHeight="1" thickBot="1" x14ac:dyDescent="0.3">
      <c r="A31" s="425">
        <f ca="1">F9</f>
        <v>45568</v>
      </c>
      <c r="B31" s="426"/>
      <c r="C31" s="427"/>
      <c r="D31" s="75"/>
      <c r="E31" s="75"/>
      <c r="F31" s="428" t="s">
        <v>174</v>
      </c>
      <c r="G31" s="429"/>
      <c r="H31" s="429"/>
      <c r="I31" s="429"/>
      <c r="J31" s="167"/>
      <c r="K31" s="6"/>
      <c r="L31" s="69"/>
      <c r="M31" s="3"/>
      <c r="N31" s="3"/>
      <c r="O31" s="3"/>
      <c r="P31" s="3"/>
      <c r="Q31" s="3"/>
      <c r="R31" s="3"/>
      <c r="S31" s="3"/>
      <c r="T31" s="3"/>
    </row>
    <row r="32" spans="1:22" s="1" customFormat="1" ht="15.75" thickBot="1" x14ac:dyDescent="0.3">
      <c r="A32" s="430" t="s">
        <v>47</v>
      </c>
      <c r="B32" s="431"/>
      <c r="C32" s="432"/>
      <c r="D32" s="75"/>
      <c r="E32" s="75"/>
      <c r="F32" s="433" t="s">
        <v>176</v>
      </c>
      <c r="G32" s="434"/>
      <c r="H32" s="434"/>
      <c r="I32" s="434"/>
      <c r="J32" s="168"/>
      <c r="K32" s="6"/>
      <c r="L32" s="69"/>
      <c r="M32" s="3"/>
      <c r="N32" s="3"/>
      <c r="O32" s="3"/>
      <c r="P32" s="3"/>
      <c r="Q32" s="3"/>
      <c r="R32" s="3"/>
      <c r="S32" s="3"/>
      <c r="T32" s="3"/>
    </row>
  </sheetData>
  <mergeCells count="33">
    <mergeCell ref="A32:C32"/>
    <mergeCell ref="F32:I32"/>
    <mergeCell ref="A24:B24"/>
    <mergeCell ref="A28:C28"/>
    <mergeCell ref="F28:I28"/>
    <mergeCell ref="F29:I29"/>
    <mergeCell ref="B20:G20"/>
    <mergeCell ref="B21:G21"/>
    <mergeCell ref="B22:G22"/>
    <mergeCell ref="A31:C31"/>
    <mergeCell ref="F31:I31"/>
    <mergeCell ref="B15:C15"/>
    <mergeCell ref="D15:F15"/>
    <mergeCell ref="B17:G17"/>
    <mergeCell ref="B18:G18"/>
    <mergeCell ref="B19:G19"/>
    <mergeCell ref="B12:C12"/>
    <mergeCell ref="D12:E12"/>
    <mergeCell ref="H12:I12"/>
    <mergeCell ref="B14:C14"/>
    <mergeCell ref="D14:F14"/>
    <mergeCell ref="B9:C9"/>
    <mergeCell ref="D9:E9"/>
    <mergeCell ref="G9:I9"/>
    <mergeCell ref="B11:C11"/>
    <mergeCell ref="D11:E11"/>
    <mergeCell ref="H11:I11"/>
    <mergeCell ref="E2:I3"/>
    <mergeCell ref="E4:I4"/>
    <mergeCell ref="C1:D5"/>
    <mergeCell ref="B8:C8"/>
    <mergeCell ref="D8:E8"/>
    <mergeCell ref="G8:I8"/>
  </mergeCells>
  <pageMargins left="0.511811024" right="0.511811024" top="0.78740157499999996" bottom="0.78740157499999996" header="0.31496062000000002" footer="0.31496062000000002"/>
  <pageSetup scale="89" fitToHeight="0" orientation="landscape" r:id="rId1"/>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B1:K42"/>
  <sheetViews>
    <sheetView tabSelected="1" view="pageBreakPreview" zoomScale="85" zoomScaleNormal="55" zoomScaleSheetLayoutView="85" workbookViewId="0">
      <pane xSplit="7" ySplit="18" topLeftCell="H19" activePane="bottomRight" state="frozenSplit"/>
      <selection pane="topRight" activeCell="K1" sqref="K1"/>
      <selection pane="bottomLeft" activeCell="A18" sqref="A18"/>
      <selection pane="bottomRight" activeCell="F31" sqref="F31"/>
    </sheetView>
  </sheetViews>
  <sheetFormatPr defaultColWidth="9.140625" defaultRowHeight="15" x14ac:dyDescent="0.25"/>
  <cols>
    <col min="1" max="1" width="4.85546875" style="169" customWidth="1"/>
    <col min="2" max="2" width="6" style="169" customWidth="1"/>
    <col min="3" max="3" width="13.85546875" style="169" customWidth="1"/>
    <col min="4" max="4" width="12.85546875" style="169" customWidth="1"/>
    <col min="5" max="5" width="89.140625" style="190" customWidth="1"/>
    <col min="6" max="6" width="17.7109375" style="169" customWidth="1"/>
    <col min="7" max="7" width="13.5703125" style="169" customWidth="1"/>
    <col min="8" max="8" width="14.7109375" style="169" customWidth="1"/>
    <col min="9" max="9" width="16" style="169" bestFit="1" customWidth="1"/>
    <col min="10" max="10" width="14.28515625" style="169" customWidth="1"/>
    <col min="11" max="16384" width="9.140625" style="169"/>
  </cols>
  <sheetData>
    <row r="1" spans="2:10" x14ac:dyDescent="0.25">
      <c r="D1" s="440" t="s">
        <v>75</v>
      </c>
      <c r="E1" s="441"/>
    </row>
    <row r="2" spans="2:10" x14ac:dyDescent="0.25">
      <c r="C2" s="27"/>
      <c r="D2" s="442"/>
      <c r="E2" s="443"/>
      <c r="F2" s="12"/>
      <c r="G2" s="38"/>
      <c r="H2" s="13"/>
      <c r="I2" s="13"/>
    </row>
    <row r="3" spans="2:10" x14ac:dyDescent="0.25">
      <c r="C3" s="27"/>
      <c r="D3" s="442"/>
      <c r="E3" s="443"/>
      <c r="F3" s="377" t="s">
        <v>66</v>
      </c>
      <c r="G3" s="377"/>
      <c r="H3" s="377"/>
      <c r="I3" s="377"/>
    </row>
    <row r="4" spans="2:10" x14ac:dyDescent="0.25">
      <c r="C4" s="27"/>
      <c r="D4" s="442"/>
      <c r="E4" s="443"/>
      <c r="F4" s="377"/>
      <c r="G4" s="377"/>
      <c r="H4" s="377"/>
      <c r="I4" s="377"/>
    </row>
    <row r="5" spans="2:10" x14ac:dyDescent="0.25">
      <c r="C5" s="27"/>
      <c r="D5" s="442"/>
      <c r="E5" s="443"/>
      <c r="F5" s="378" t="s">
        <v>67</v>
      </c>
      <c r="G5" s="378"/>
      <c r="H5" s="378"/>
      <c r="I5" s="378"/>
    </row>
    <row r="6" spans="2:10" x14ac:dyDescent="0.25">
      <c r="C6" s="27"/>
      <c r="D6" s="444"/>
      <c r="E6" s="445"/>
      <c r="F6" s="288"/>
      <c r="G6" s="39"/>
      <c r="H6" s="8"/>
      <c r="I6" s="8"/>
    </row>
    <row r="7" spans="2:10" x14ac:dyDescent="0.25">
      <c r="C7" s="27"/>
      <c r="D7" s="16"/>
      <c r="E7" s="116"/>
      <c r="F7" s="288"/>
      <c r="G7" s="39"/>
      <c r="H7" s="8"/>
      <c r="I7" s="8"/>
    </row>
    <row r="8" spans="2:10" x14ac:dyDescent="0.25">
      <c r="B8" s="170"/>
      <c r="C8" s="446" t="s">
        <v>5</v>
      </c>
      <c r="D8" s="446"/>
      <c r="E8" s="447" t="s">
        <v>6</v>
      </c>
      <c r="F8" s="447"/>
      <c r="G8" s="289" t="s">
        <v>7</v>
      </c>
      <c r="H8" s="448" t="s">
        <v>8</v>
      </c>
      <c r="I8" s="448"/>
    </row>
    <row r="9" spans="2:10" ht="22.5" customHeight="1" x14ac:dyDescent="0.25">
      <c r="B9" s="170"/>
      <c r="C9" s="449" t="str">
        <f>Referência!B9</f>
        <v>SERVIÇO MUNICIPAL DE ÁGUA E ESGOTO DE COSTA RICA/MS</v>
      </c>
      <c r="D9" s="449"/>
      <c r="E9" s="449" t="str">
        <f>Orçamento!D9</f>
        <v>FORNECIMENTO E APLICAÇÃO DE CBUQ EM PÁTIO DE MATÉRIAIS DO SAAE</v>
      </c>
      <c r="F9" s="449"/>
      <c r="G9" s="171">
        <f ca="1">TODAY()</f>
        <v>45568</v>
      </c>
      <c r="H9" s="450" t="s">
        <v>17</v>
      </c>
      <c r="I9" s="450"/>
    </row>
    <row r="10" spans="2:10" x14ac:dyDescent="0.25">
      <c r="C10" s="92"/>
      <c r="D10" s="172"/>
      <c r="E10" s="117"/>
      <c r="F10" s="23"/>
      <c r="G10" s="93"/>
      <c r="H10" s="19"/>
      <c r="I10" s="19"/>
    </row>
    <row r="11" spans="2:10" x14ac:dyDescent="0.25">
      <c r="B11" s="170"/>
      <c r="C11" s="446" t="s">
        <v>10</v>
      </c>
      <c r="D11" s="446"/>
      <c r="E11" s="447" t="s">
        <v>9</v>
      </c>
      <c r="F11" s="447"/>
      <c r="G11" s="289"/>
      <c r="H11" s="111" t="s">
        <v>55</v>
      </c>
      <c r="I11" s="111" t="s">
        <v>56</v>
      </c>
    </row>
    <row r="12" spans="2:10" x14ac:dyDescent="0.25">
      <c r="B12" s="170"/>
      <c r="C12" s="453" t="str">
        <f>Referência!B12</f>
        <v>SINAPI MS 06-2024 DESONERADO</v>
      </c>
      <c r="D12" s="453"/>
      <c r="E12" s="449" t="str">
        <f>Referência!C12</f>
        <v>RUA CAMBORIU ESQUINA COM POÇOS DE CALDA, LT. 2-A, QD. 02, ÁREA INSTITUCIONAL, LOTEAMENTO BARBOSA, COSTA RICA/MS</v>
      </c>
      <c r="F12" s="449"/>
      <c r="G12" s="192"/>
      <c r="H12" s="55">
        <v>3.6499999999999998E-2</v>
      </c>
      <c r="I12" s="55">
        <v>0.17</v>
      </c>
    </row>
    <row r="13" spans="2:10" x14ac:dyDescent="0.25">
      <c r="C13" s="92"/>
      <c r="D13" s="92"/>
      <c r="E13" s="117"/>
      <c r="F13" s="23"/>
      <c r="G13" s="93"/>
      <c r="H13" s="19"/>
      <c r="I13" s="19"/>
    </row>
    <row r="14" spans="2:10" x14ac:dyDescent="0.25">
      <c r="B14" s="170"/>
      <c r="C14" s="446" t="s">
        <v>18</v>
      </c>
      <c r="D14" s="446"/>
      <c r="E14" s="447" t="s">
        <v>22</v>
      </c>
      <c r="F14" s="447"/>
      <c r="G14" s="289" t="s">
        <v>19</v>
      </c>
      <c r="H14" s="173" t="s">
        <v>20</v>
      </c>
      <c r="I14" s="173" t="s">
        <v>21</v>
      </c>
    </row>
    <row r="15" spans="2:10" x14ac:dyDescent="0.25">
      <c r="B15" s="170"/>
      <c r="C15" s="454" t="str">
        <f>Referência!B15</f>
        <v>CONCORRÊNCIA</v>
      </c>
      <c r="D15" s="454"/>
      <c r="E15" s="449" t="str">
        <f>Referência!C15</f>
        <v xml:space="preserve">DIRETOR: CESARINO CANDIDO NARCIZO </v>
      </c>
      <c r="F15" s="449"/>
      <c r="G15" s="174">
        <f>'Memorial de Cál. - Pavimentação'!O8</f>
        <v>0.3024</v>
      </c>
      <c r="H15" s="174">
        <f>[4]Resumo!H15</f>
        <v>0</v>
      </c>
      <c r="I15" s="174">
        <v>0</v>
      </c>
    </row>
    <row r="16" spans="2:10" ht="15.75" thickBot="1" x14ac:dyDescent="0.3">
      <c r="C16" s="175"/>
      <c r="D16" s="175"/>
      <c r="E16" s="176"/>
      <c r="F16" s="175"/>
      <c r="G16" s="175"/>
      <c r="H16" s="175"/>
      <c r="I16" s="175"/>
      <c r="J16" s="193"/>
    </row>
    <row r="17" spans="2:11" x14ac:dyDescent="0.25">
      <c r="B17" s="170"/>
      <c r="C17" s="455" t="s">
        <v>37</v>
      </c>
      <c r="D17" s="457" t="s">
        <v>32</v>
      </c>
      <c r="E17" s="457"/>
      <c r="F17" s="451" t="s">
        <v>68</v>
      </c>
      <c r="G17" s="478" t="s">
        <v>69</v>
      </c>
      <c r="H17" s="477" t="s">
        <v>193</v>
      </c>
      <c r="I17" s="477" t="s">
        <v>192</v>
      </c>
      <c r="J17" s="477" t="s">
        <v>191</v>
      </c>
      <c r="K17" s="177"/>
    </row>
    <row r="18" spans="2:11" x14ac:dyDescent="0.25">
      <c r="B18" s="170"/>
      <c r="C18" s="456"/>
      <c r="D18" s="458"/>
      <c r="E18" s="458"/>
      <c r="F18" s="452"/>
      <c r="G18" s="476"/>
      <c r="H18" s="475"/>
      <c r="I18" s="475"/>
      <c r="J18" s="475"/>
      <c r="K18" s="177"/>
    </row>
    <row r="19" spans="2:11" x14ac:dyDescent="0.25">
      <c r="B19" s="170"/>
      <c r="C19" s="459" t="str">
        <f>[3]Orçamento!A18</f>
        <v>LOTE</v>
      </c>
      <c r="D19" s="460" t="str">
        <f>E9</f>
        <v>FORNECIMENTO E APLICAÇÃO DE CBUQ EM PÁTIO DE MATÉRIAIS DO SAAE</v>
      </c>
      <c r="E19" s="460"/>
      <c r="F19" s="461">
        <f>SUM(F21:F30)</f>
        <v>42399.352244480004</v>
      </c>
      <c r="G19" s="476"/>
      <c r="H19" s="475"/>
      <c r="I19" s="475"/>
      <c r="J19" s="475"/>
      <c r="K19" s="177"/>
    </row>
    <row r="20" spans="2:11" x14ac:dyDescent="0.25">
      <c r="B20" s="170"/>
      <c r="C20" s="459"/>
      <c r="D20" s="460"/>
      <c r="E20" s="460"/>
      <c r="F20" s="461"/>
      <c r="G20" s="474"/>
      <c r="H20" s="473"/>
      <c r="I20" s="473"/>
      <c r="J20" s="473"/>
      <c r="K20" s="177"/>
    </row>
    <row r="21" spans="2:11" x14ac:dyDescent="0.25">
      <c r="B21" s="170"/>
      <c r="C21" s="462" t="s">
        <v>39</v>
      </c>
      <c r="D21" s="463" t="str">
        <f>[4]Resumo!B18</f>
        <v>LIMPEZA DE SUPERFÍCIE COM JATO DE ALTA PRESSÃO. AF_04/2019</v>
      </c>
      <c r="E21" s="463"/>
      <c r="F21" s="464">
        <f>Resumo!H18</f>
        <v>1112.783584</v>
      </c>
      <c r="G21" s="178" t="s">
        <v>70</v>
      </c>
      <c r="H21" s="179">
        <v>1</v>
      </c>
      <c r="I21" s="180"/>
      <c r="J21" s="180"/>
      <c r="K21" s="177"/>
    </row>
    <row r="22" spans="2:11" x14ac:dyDescent="0.25">
      <c r="B22" s="170"/>
      <c r="C22" s="462"/>
      <c r="D22" s="463"/>
      <c r="E22" s="463"/>
      <c r="F22" s="464"/>
      <c r="G22" s="178" t="s">
        <v>71</v>
      </c>
      <c r="H22" s="181">
        <f>H21*F21</f>
        <v>1112.783584</v>
      </c>
      <c r="I22" s="182"/>
      <c r="J22" s="182"/>
      <c r="K22" s="177"/>
    </row>
    <row r="23" spans="2:11" x14ac:dyDescent="0.25">
      <c r="B23" s="170"/>
      <c r="C23" s="462" t="s">
        <v>51</v>
      </c>
      <c r="D23" s="463" t="str">
        <f>[4]Resumo!B19</f>
        <v>APLICAÇÃO DE PINTURA DE LIGAÇÃO COM EMULSÃO ASFÁLTICA CM-30 EM PEQUENAS VALAS</v>
      </c>
      <c r="E23" s="463"/>
      <c r="F23" s="464">
        <f>Resumo!H19</f>
        <v>5654.4933279999996</v>
      </c>
      <c r="G23" s="178" t="s">
        <v>70</v>
      </c>
      <c r="H23" s="179">
        <v>1</v>
      </c>
      <c r="I23" s="180"/>
      <c r="J23" s="180"/>
      <c r="K23" s="177"/>
    </row>
    <row r="24" spans="2:11" x14ac:dyDescent="0.25">
      <c r="B24" s="170"/>
      <c r="C24" s="462"/>
      <c r="D24" s="463"/>
      <c r="E24" s="463"/>
      <c r="F24" s="464"/>
      <c r="G24" s="178" t="s">
        <v>71</v>
      </c>
      <c r="H24" s="181">
        <f>H23*F23</f>
        <v>5654.4933279999996</v>
      </c>
      <c r="I24" s="182"/>
      <c r="J24" s="182"/>
      <c r="K24" s="177"/>
    </row>
    <row r="25" spans="2:11" x14ac:dyDescent="0.25">
      <c r="B25" s="170"/>
      <c r="C25" s="462" t="s">
        <v>52</v>
      </c>
      <c r="D25" s="463" t="str">
        <f>[4]Resumo!B20</f>
        <v>CONCRETO BETUMINOSO USINADO A QUENTE (CBUQ) PARA PAVIMENTACAO ASFALTICA, PADRAO DNIT, FAIXA C, COM CAP 50/70 - AQUISICAO POSTO USINA</v>
      </c>
      <c r="E25" s="463"/>
      <c r="F25" s="464">
        <f>Resumo!H20</f>
        <v>29994.512944000002</v>
      </c>
      <c r="G25" s="178" t="s">
        <v>70</v>
      </c>
      <c r="H25" s="179">
        <v>1</v>
      </c>
      <c r="I25" s="180"/>
      <c r="J25" s="180"/>
      <c r="K25" s="177"/>
    </row>
    <row r="26" spans="2:11" x14ac:dyDescent="0.25">
      <c r="B26" s="170"/>
      <c r="C26" s="462"/>
      <c r="D26" s="463"/>
      <c r="E26" s="463"/>
      <c r="F26" s="464"/>
      <c r="G26" s="178" t="s">
        <v>71</v>
      </c>
      <c r="H26" s="182">
        <f>H25*F25</f>
        <v>29994.512944000002</v>
      </c>
      <c r="I26" s="182"/>
      <c r="J26" s="182"/>
      <c r="K26" s="177"/>
    </row>
    <row r="27" spans="2:11" x14ac:dyDescent="0.25">
      <c r="B27" s="170"/>
      <c r="C27" s="462" t="s">
        <v>57</v>
      </c>
      <c r="D27" s="463" t="str">
        <f>[4]Resumo!B21</f>
        <v>APLICAÇÃO DE CONCRETO BETUMINOSO USINADO A QUENTE (CBUQ), CAP 50/70, EXCLUSIVE TRANSPORTE</v>
      </c>
      <c r="E27" s="463"/>
      <c r="F27" s="464">
        <f>Resumo!H21</f>
        <v>3565.0272204800003</v>
      </c>
      <c r="G27" s="178" t="s">
        <v>70</v>
      </c>
      <c r="H27" s="179">
        <v>1</v>
      </c>
      <c r="I27" s="180"/>
      <c r="J27" s="180"/>
      <c r="K27" s="177"/>
    </row>
    <row r="28" spans="2:11" x14ac:dyDescent="0.25">
      <c r="B28" s="170"/>
      <c r="C28" s="462"/>
      <c r="D28" s="463"/>
      <c r="E28" s="463"/>
      <c r="F28" s="464"/>
      <c r="G28" s="178" t="s">
        <v>71</v>
      </c>
      <c r="H28" s="182">
        <f>H27*F27</f>
        <v>3565.0272204800003</v>
      </c>
      <c r="I28" s="182"/>
      <c r="J28" s="182"/>
      <c r="K28" s="177"/>
    </row>
    <row r="29" spans="2:11" x14ac:dyDescent="0.25">
      <c r="B29" s="170"/>
      <c r="C29" s="462" t="s">
        <v>58</v>
      </c>
      <c r="D29" s="463" t="str">
        <f>[4]Resumo!B22</f>
        <v>TRANSPORTE COM CAMINHÃO BASCULANTE 10 M3 DE MASSA ASFALTICA PARA PAVIMENTAÇÃO URBANA</v>
      </c>
      <c r="E29" s="463"/>
      <c r="F29" s="464">
        <f>Resumo!H22</f>
        <v>2072.5351679999999</v>
      </c>
      <c r="G29" s="178" t="s">
        <v>70</v>
      </c>
      <c r="H29" s="179">
        <v>1</v>
      </c>
      <c r="I29" s="180"/>
      <c r="J29" s="180"/>
      <c r="K29" s="177"/>
    </row>
    <row r="30" spans="2:11" x14ac:dyDescent="0.25">
      <c r="B30" s="170"/>
      <c r="C30" s="462"/>
      <c r="D30" s="463"/>
      <c r="E30" s="463"/>
      <c r="F30" s="464"/>
      <c r="G30" s="178" t="s">
        <v>71</v>
      </c>
      <c r="H30" s="182">
        <f>H29*F29</f>
        <v>2072.5351679999999</v>
      </c>
      <c r="I30" s="182"/>
      <c r="J30" s="182"/>
      <c r="K30" s="177"/>
    </row>
    <row r="31" spans="2:11" ht="15.75" thickBot="1" x14ac:dyDescent="0.3">
      <c r="C31" s="183"/>
      <c r="D31" s="183"/>
      <c r="E31" s="184"/>
      <c r="F31" s="175"/>
      <c r="G31" s="175"/>
      <c r="H31" s="175"/>
      <c r="I31" s="175"/>
      <c r="J31" s="175"/>
    </row>
    <row r="32" spans="2:11" x14ac:dyDescent="0.25">
      <c r="E32" s="185"/>
      <c r="F32" s="455" t="s">
        <v>72</v>
      </c>
      <c r="G32" s="194" t="s">
        <v>73</v>
      </c>
      <c r="H32" s="195">
        <v>1</v>
      </c>
      <c r="I32" s="195"/>
      <c r="J32" s="195"/>
      <c r="K32" s="177"/>
    </row>
    <row r="33" spans="3:11" x14ac:dyDescent="0.25">
      <c r="E33" s="185"/>
      <c r="F33" s="456"/>
      <c r="G33" s="186" t="s">
        <v>71</v>
      </c>
      <c r="H33" s="187">
        <f>SUM(H30,H28,H26,H24,H22)</f>
        <v>42399.352244479996</v>
      </c>
      <c r="I33" s="187"/>
      <c r="J33" s="187"/>
      <c r="K33" s="177"/>
    </row>
    <row r="34" spans="3:11" x14ac:dyDescent="0.25">
      <c r="E34" s="185"/>
      <c r="F34" s="456" t="s">
        <v>74</v>
      </c>
      <c r="G34" s="186" t="s">
        <v>73</v>
      </c>
      <c r="H34" s="188">
        <f>H32</f>
        <v>1</v>
      </c>
      <c r="I34" s="189"/>
      <c r="J34" s="189"/>
      <c r="K34" s="177"/>
    </row>
    <row r="35" spans="3:11" ht="15.75" thickBot="1" x14ac:dyDescent="0.3">
      <c r="E35" s="185"/>
      <c r="F35" s="465"/>
      <c r="G35" s="196" t="s">
        <v>71</v>
      </c>
      <c r="H35" s="197">
        <f>H33</f>
        <v>42399.352244479996</v>
      </c>
      <c r="I35" s="197"/>
      <c r="J35" s="197"/>
      <c r="K35" s="177"/>
    </row>
    <row r="36" spans="3:11" ht="15.75" thickBot="1" x14ac:dyDescent="0.3">
      <c r="F36" s="183"/>
      <c r="G36" s="183"/>
      <c r="H36" s="183"/>
      <c r="I36" s="183"/>
      <c r="J36" s="183"/>
    </row>
    <row r="37" spans="3:11" ht="15.75" thickBot="1" x14ac:dyDescent="0.3">
      <c r="C37" s="466" t="s">
        <v>45</v>
      </c>
      <c r="D37" s="427"/>
      <c r="E37" s="77"/>
      <c r="F37" s="75"/>
      <c r="G37" s="467"/>
      <c r="H37" s="468"/>
      <c r="I37" s="469"/>
    </row>
    <row r="38" spans="3:11" ht="12.95" customHeight="1" thickBot="1" x14ac:dyDescent="0.3">
      <c r="C38" s="430" t="s">
        <v>46</v>
      </c>
      <c r="D38" s="432"/>
      <c r="E38" s="77"/>
      <c r="F38" s="75"/>
      <c r="G38" s="410" t="s">
        <v>48</v>
      </c>
      <c r="H38" s="411"/>
      <c r="I38" s="412"/>
    </row>
    <row r="39" spans="3:11" ht="18.600000000000001" customHeight="1" thickBot="1" x14ac:dyDescent="0.3">
      <c r="C39" s="75"/>
      <c r="D39" s="77"/>
      <c r="E39" s="77"/>
      <c r="F39" s="75"/>
      <c r="G39" s="165" t="s">
        <v>49</v>
      </c>
      <c r="H39" s="396" t="s">
        <v>190</v>
      </c>
      <c r="I39" s="397"/>
    </row>
    <row r="40" spans="3:11" ht="23.45" customHeight="1" thickBot="1" x14ac:dyDescent="0.3">
      <c r="C40" s="425">
        <f ca="1">G9</f>
        <v>45568</v>
      </c>
      <c r="D40" s="427"/>
      <c r="E40" s="77"/>
      <c r="F40" s="75"/>
      <c r="G40" s="165" t="s">
        <v>50</v>
      </c>
      <c r="H40" s="472" t="s">
        <v>174</v>
      </c>
      <c r="I40" s="471"/>
      <c r="J40" s="470"/>
    </row>
    <row r="41" spans="3:11" ht="15.75" thickBot="1" x14ac:dyDescent="0.3">
      <c r="C41" s="430" t="s">
        <v>47</v>
      </c>
      <c r="D41" s="432"/>
      <c r="E41" s="77"/>
      <c r="F41" s="75"/>
      <c r="G41" s="165"/>
      <c r="H41" s="413"/>
      <c r="I41" s="414"/>
    </row>
    <row r="42" spans="3:11" ht="15.75" thickBot="1" x14ac:dyDescent="0.3">
      <c r="C42" s="75"/>
      <c r="D42" s="77"/>
      <c r="E42" s="77"/>
      <c r="F42" s="75"/>
      <c r="G42" s="75"/>
      <c r="H42" s="396"/>
      <c r="I42" s="397"/>
    </row>
  </sheetData>
  <mergeCells count="54">
    <mergeCell ref="D1:E6"/>
    <mergeCell ref="F3:I4"/>
    <mergeCell ref="F5:I5"/>
    <mergeCell ref="C8:D8"/>
    <mergeCell ref="E8:F8"/>
    <mergeCell ref="H8:I8"/>
    <mergeCell ref="C9:D9"/>
    <mergeCell ref="E9:F9"/>
    <mergeCell ref="H9:I9"/>
    <mergeCell ref="C11:D11"/>
    <mergeCell ref="E11:F11"/>
    <mergeCell ref="C12:D12"/>
    <mergeCell ref="E12:F12"/>
    <mergeCell ref="C14:D14"/>
    <mergeCell ref="E14:F14"/>
    <mergeCell ref="C15:D15"/>
    <mergeCell ref="E15:F15"/>
    <mergeCell ref="C17:C18"/>
    <mergeCell ref="D17:E18"/>
    <mergeCell ref="F17:F18"/>
    <mergeCell ref="G17:G20"/>
    <mergeCell ref="H17:H20"/>
    <mergeCell ref="I17:I20"/>
    <mergeCell ref="J17:J20"/>
    <mergeCell ref="C19:C20"/>
    <mergeCell ref="D19:E20"/>
    <mergeCell ref="F19:F20"/>
    <mergeCell ref="C21:C22"/>
    <mergeCell ref="D21:E22"/>
    <mergeCell ref="F21:F22"/>
    <mergeCell ref="C23:C24"/>
    <mergeCell ref="D23:E24"/>
    <mergeCell ref="F23:F24"/>
    <mergeCell ref="C25:C26"/>
    <mergeCell ref="D25:E26"/>
    <mergeCell ref="F25:F26"/>
    <mergeCell ref="C27:C28"/>
    <mergeCell ref="D27:E28"/>
    <mergeCell ref="F27:F28"/>
    <mergeCell ref="C29:C30"/>
    <mergeCell ref="D29:E30"/>
    <mergeCell ref="F29:F30"/>
    <mergeCell ref="F32:F33"/>
    <mergeCell ref="F34:F35"/>
    <mergeCell ref="C37:D37"/>
    <mergeCell ref="C41:D41"/>
    <mergeCell ref="H41:I41"/>
    <mergeCell ref="H42:I42"/>
    <mergeCell ref="G37:I37"/>
    <mergeCell ref="C38:D38"/>
    <mergeCell ref="G38:I38"/>
    <mergeCell ref="H39:I39"/>
    <mergeCell ref="C40:D40"/>
    <mergeCell ref="H40:J40"/>
  </mergeCells>
  <pageMargins left="0.511811024" right="0.511811024" top="0.78740157499999996" bottom="0.78740157499999996" header="0.31496062000000002" footer="0.31496062000000002"/>
  <pageSetup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BDI - Benefícios e Despesas Ind</vt:lpstr>
      <vt:lpstr>Memorial de Cál. - Pavimentação</vt:lpstr>
      <vt:lpstr>Referência</vt:lpstr>
      <vt:lpstr>Orçamento</vt:lpstr>
      <vt:lpstr>Resumo</vt:lpstr>
      <vt:lpstr>Cronograma (2)</vt:lpstr>
      <vt:lpstr>'BDI - Benefícios e Despesas Ind'!Area_de_impressao</vt:lpstr>
      <vt:lpstr>'Cronograma (2)'!Area_de_impressao</vt:lpstr>
      <vt:lpstr>'Memorial de Cál. - Pavimentação'!Area_de_impressao</vt:lpstr>
      <vt:lpstr>Orçamento!Area_de_impressao</vt:lpstr>
      <vt:lpstr>Referência!Area_de_impressao</vt:lpstr>
      <vt:lpstr>Resumo!Area_de_impressao</vt:lpstr>
      <vt:lpstr>Orçamento!Titulos_de_impressao</vt:lpstr>
      <vt:lpstr>Referência!Titulos_de_impressao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EMANUEL SANTOS SOUZA</dc:creator>
  <cp:lastModifiedBy>Lucas</cp:lastModifiedBy>
  <cp:lastPrinted>2024-09-13T12:47:05Z</cp:lastPrinted>
  <dcterms:created xsi:type="dcterms:W3CDTF">2020-07-16T19:09:36Z</dcterms:created>
  <dcterms:modified xsi:type="dcterms:W3CDTF">2024-10-03T14:34:44Z</dcterms:modified>
</cp:coreProperties>
</file>